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6780" yWindow="65326" windowWidth="15255" windowHeight="13545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передача'!$G$72:$J$72</definedName>
    <definedName name="EE_TOTAL_DISBALANCE">'46 - передача'!$F$72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передача'!$G$128:$J$128</definedName>
    <definedName name="POWER_TOTAL_DISBALANCE">'46 - передача'!$F$128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передача'!$C$132</definedName>
    <definedName name="ROW_MARKER_2">'46 - передача'!$C$152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<sst xmlns="http://schemas.openxmlformats.org/spreadsheetml/2006/main" count="7874" uniqueCount="844">
  <si>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</si>
  <si>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</si>
  <si>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</si>
  <si>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</si>
  <si>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</si>
  <si>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</si>
  <si>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</si>
  <si>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</si>
  <si>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</si>
  <si>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</si>
  <si>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</si>
  <si>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</si>
  <si>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</si>
  <si>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</si>
  <si>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</si>
  <si>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</si>
  <si>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</si>
  <si>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</si>
  <si>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</si>
  <si>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</si>
  <si>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</si>
  <si>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</si>
  <si>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</si>
  <si>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</si>
  <si>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</si>
  <si>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</si>
  <si>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</si>
  <si>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</si>
  <si>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</si>
  <si>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</si>
  <si>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</si>
  <si>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</si>
  <si>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</si>
  <si>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</si>
  <si>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</si>
  <si>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</si>
  <si>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</si>
  <si>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</si>
  <si>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</si>
  <si>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</si>
  <si>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</si>
  <si>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</si>
  <si>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</si>
  <si>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</si>
  <si>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</si>
  <si>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</si>
  <si>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</si>
  <si>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</si>
  <si>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</si>
  <si>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</si>
  <si>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</si>
  <si>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</si>
  <si>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</si>
  <si>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</si>
  <si>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</si>
  <si>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</si>
  <si>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</si>
  <si>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</si>
  <si>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</si>
  <si>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</si>
  <si>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</si>
  <si>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</si>
  <si>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</si>
  <si>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</si>
  <si>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</si>
  <si>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</si>
  <si>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</si>
  <si>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</si>
  <si>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</si>
  <si>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</si>
  <si>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</si>
  <si>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</si>
  <si>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</si>
  <si>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</si>
  <si>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</si>
  <si>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</si>
  <si>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</si>
  <si>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</si>
  <si>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</si>
  <si>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</si>
  <si>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</si>
  <si>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</si>
  <si>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</si>
  <si>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</si>
  <si>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</si>
  <si>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</si>
  <si>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</si>
  <si>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</si>
  <si>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</si>
  <si>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</si>
  <si>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</si>
  <si>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</si>
  <si>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</si>
  <si>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</si>
  <si>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</si>
  <si>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</si>
  <si>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</si>
  <si>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</si>
  <si>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</si>
  <si>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</si>
  <si>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</si>
  <si>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</si>
  <si>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</si>
  <si>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</si>
  <si>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</si>
  <si>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</si>
  <si>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</si>
  <si>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</si>
  <si>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</si>
  <si>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</si>
  <si>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</si>
  <si>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</si>
  <si>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</si>
  <si>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</si>
  <si>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</si>
  <si>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</si>
  <si>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</si>
  <si>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</si>
  <si>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</si>
  <si>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</si>
  <si>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</si>
  <si>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</si>
  <si>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</si>
  <si>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</si>
  <si>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</si>
  <si>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</si>
  <si>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</si>
  <si>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</si>
  <si>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</si>
  <si>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</si>
  <si>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</si>
  <si>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</si>
  <si>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</si>
  <si>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</si>
  <si>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</si>
  <si>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</si>
  <si>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</si>
  <si>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</si>
  <si>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</si>
  <si>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</si>
  <si>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</si>
  <si>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</si>
  <si>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</si>
  <si>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</si>
  <si>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</si>
  <si>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</si>
  <si>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</si>
  <si>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</si>
  <si>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</si>
  <si>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</si>
  <si>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</si>
  <si>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</si>
  <si>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</si>
  <si>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</si>
  <si>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</si>
  <si>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</si>
  <si>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</si>
  <si>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</si>
  <si>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</si>
  <si>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</si>
  <si>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</si>
  <si>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</si>
  <si>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</si>
  <si>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</si>
  <si>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</si>
  <si>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</si>
  <si>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</si>
  <si>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</si>
  <si>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</si>
  <si>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</si>
  <si>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</si>
  <si>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</si>
  <si>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</si>
  <si>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</si>
  <si>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</si>
  <si>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</si>
  <si>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</si>
  <si>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</si>
  <si>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</si>
  <si>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</si>
  <si>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</si>
  <si>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</si>
  <si>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</si>
  <si>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</si>
  <si>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</si>
  <si>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</si>
  <si>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</si>
  <si>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</si>
  <si>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</si>
  <si>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</si>
  <si>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</si>
  <si>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</si>
  <si>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</si>
  <si>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</si>
  <si>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</si>
  <si>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</si>
  <si>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</si>
  <si>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</si>
  <si>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</si>
  <si>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</si>
  <si>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</si>
  <si>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</si>
  <si>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</si>
  <si>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</si>
  <si>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</si>
  <si>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</si>
  <si>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</si>
  <si>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</si>
  <si>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</si>
  <si>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</si>
  <si>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</si>
  <si>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</si>
  <si>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</si>
  <si>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</si>
  <si>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</si>
  <si>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</si>
  <si>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</si>
  <si>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</si>
  <si>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</si>
  <si>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</si>
  <si>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</si>
  <si>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</si>
  <si>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</si>
  <si>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</si>
  <si>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</si>
  <si>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</si>
  <si>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</si>
  <si>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</si>
  <si>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</si>
  <si>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</si>
  <si>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</si>
  <si>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</si>
  <si>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</si>
  <si>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</si>
  <si>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</si>
  <si>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</si>
  <si>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</si>
  <si>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</si>
  <si>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</si>
  <si>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</si>
  <si>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</si>
  <si>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</si>
  <si>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</si>
  <si>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</si>
  <si>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</si>
  <si>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</si>
  <si>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</si>
  <si>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</si>
  <si>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</si>
  <si>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</si>
  <si>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</si>
  <si>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</si>
  <si>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</si>
  <si>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</si>
  <si>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</si>
  <si>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</si>
  <si>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</si>
  <si>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</si>
  <si>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</si>
  <si>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</si>
  <si>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</si>
  <si>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</si>
  <si>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</si>
  <si>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</si>
  <si>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</si>
  <si>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</si>
  <si>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</si>
  <si>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</si>
  <si>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</si>
  <si>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</si>
  <si>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</si>
  <si>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</si>
  <si>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</si>
  <si>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</si>
  <si>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</si>
  <si>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</si>
  <si>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</si>
  <si>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</si>
  <si>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</si>
  <si>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</si>
  <si>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</si>
  <si>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</si>
  <si>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</si>
  <si>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</si>
  <si>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</si>
  <si>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</si>
  <si>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</si>
  <si>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</si>
  <si>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</si>
  <si>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</si>
  <si>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</si>
  <si>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</si>
  <si>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</si>
  <si>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</si>
  <si>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</si>
  <si>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</si>
  <si>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</si>
  <si>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</si>
  <si>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</si>
  <si>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</si>
  <si>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</si>
  <si>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</si>
  <si>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</si>
  <si>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</si>
  <si>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</si>
  <si>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</si>
  <si>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</si>
  <si>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</si>
  <si>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</si>
  <si>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</si>
  <si>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</si>
  <si>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</si>
  <si>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</si>
  <si>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</si>
  <si>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</si>
  <si>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</si>
  <si>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</si>
  <si>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</si>
  <si>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</si>
  <si>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</si>
  <si>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</si>
  <si>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</si>
  <si>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</si>
  <si>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</si>
  <si>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</si>
  <si>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</si>
  <si>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</si>
  <si>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</si>
  <si>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</si>
  <si>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</si>
  <si>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</si>
  <si>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</si>
  <si>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</si>
  <si>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</si>
  <si>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</si>
  <si>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</si>
  <si>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</si>
  <si>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</si>
  <si>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</si>
  <si>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</si>
  <si>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</si>
  <si>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</si>
  <si>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</si>
  <si>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</si>
  <si>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</si>
  <si>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</si>
  <si>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</si>
  <si>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</si>
  <si>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</si>
  <si>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</si>
  <si>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</si>
  <si>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</si>
  <si>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</si>
  <si>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</si>
  <si>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</si>
  <si>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</si>
  <si>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</si>
  <si>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</si>
  <si>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</si>
  <si>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</si>
  <si>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</si>
  <si>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</si>
  <si>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</si>
  <si>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</si>
  <si>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</si>
  <si>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</si>
  <si>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</si>
  <si>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</si>
  <si>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</si>
  <si>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</si>
  <si>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</si>
  <si>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</si>
  <si>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</si>
  <si>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</si>
  <si>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</si>
  <si>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</si>
  <si>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</si>
  <si>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</si>
  <si>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</si>
  <si>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</si>
  <si>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</si>
  <si>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</si>
  <si>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</si>
  <si>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</si>
  <si>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</si>
  <si>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</si>
  <si>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</si>
  <si>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</si>
  <si>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</si>
  <si>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</si>
  <si>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</si>
  <si>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</si>
  <si>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</si>
  <si>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</si>
  <si>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</si>
  <si>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</si>
  <si>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</si>
  <si>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</si>
  <si>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</si>
  <si>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</si>
  <si>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</si>
  <si>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</si>
  <si>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</si>
  <si>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</si>
  <si>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</si>
  <si>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</si>
  <si>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</si>
  <si>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</si>
  <si>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</si>
  <si>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</si>
  <si>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</si>
  <si>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</si>
  <si>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</si>
  <si>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</si>
  <si>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</si>
  <si>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</si>
  <si>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</si>
  <si>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</si>
  <si>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</si>
  <si>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</si>
  <si>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</si>
  <si>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</si>
  <si>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</si>
  <si>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</si>
  <si>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</si>
  <si>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</si>
  <si>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</si>
  <si>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</si>
  <si>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</si>
  <si>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</si>
  <si>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</si>
  <si>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</si>
  <si>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</si>
  <si>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</si>
  <si>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</si>
  <si>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</si>
  <si>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</si>
  <si>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</si>
  <si>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</si>
  <si>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</si>
  <si>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</si>
  <si>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</si>
  <si>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</si>
  <si>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</si>
  <si>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</si>
  <si>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</si>
  <si>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</si>
  <si>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</si>
  <si>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</si>
  <si>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</si>
  <si>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</si>
  <si>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</si>
  <si>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</si>
  <si>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</si>
  <si>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</si>
  <si>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</si>
  <si>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</si>
  <si>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</si>
  <si>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</si>
  <si>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</si>
  <si>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</si>
  <si>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</si>
  <si>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</si>
  <si>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</si>
  <si>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</si>
  <si>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</si>
  <si>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</si>
  <si>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</si>
  <si>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</si>
  <si>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</si>
  <si>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</si>
  <si>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</si>
  <si>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</si>
  <si>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</si>
  <si>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</si>
  <si>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</si>
  <si>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</si>
  <si>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</si>
  <si>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</si>
  <si>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</si>
  <si>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</si>
  <si>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</si>
  <si>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</si>
  <si>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</si>
  <si>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</si>
  <si>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</si>
  <si>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</si>
  <si>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</si>
  <si>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</si>
  <si>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</si>
  <si>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</si>
  <si>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</si>
  <si>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</si>
  <si>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</si>
  <si>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</si>
  <si>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</si>
  <si>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</si>
  <si>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</si>
  <si>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</si>
  <si>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</si>
  <si>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</si>
  <si>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</si>
  <si>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</si>
  <si>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</si>
  <si>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</si>
  <si>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</si>
  <si>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</si>
  <si>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</si>
  <si>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</si>
  <si>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</si>
  <si>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</si>
  <si>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</si>
  <si>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</si>
  <si>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</si>
  <si>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</si>
  <si>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</si>
  <si>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</si>
  <si>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</si>
  <si>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</si>
  <si>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</si>
  <si>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</si>
  <si>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</si>
  <si>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</si>
  <si>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</si>
  <si>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</si>
  <si>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</si>
  <si>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</si>
  <si>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</si>
  <si>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</si>
  <si>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</si>
  <si>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</si>
  <si>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</si>
  <si>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</si>
  <si>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</si>
  <si>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</si>
  <si>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</si>
  <si>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</si>
  <si>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</si>
  <si>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</si>
  <si>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</si>
  <si>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</si>
  <si>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</si>
  <si>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</si>
  <si>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</si>
  <si>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</si>
  <si>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</si>
  <si>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</si>
  <si>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</si>
  <si>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</si>
  <si>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</si>
  <si>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</si>
  <si>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</si>
  <si>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</si>
  <si>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</si>
  <si>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</si>
  <si>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</si>
  <si>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</si>
  <si>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</si>
  <si>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</si>
  <si>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</si>
  <si>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</si>
  <si>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</si>
  <si>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</si>
  <si>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</si>
  <si>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</si>
  <si>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</si>
  <si>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</si>
  <si>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</si>
  <si>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</si>
  <si>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</si>
  <si>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</si>
  <si>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</si>
  <si>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</si>
  <si>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</si>
  <si>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</si>
  <si>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</si>
  <si>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</si>
  <si>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</si>
  <si>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</si>
  <si>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</si>
  <si>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</si>
  <si>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</si>
  <si>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</si>
  <si>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</si>
  <si>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</si>
  <si>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</si>
  <si>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</si>
  <si>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</si>
  <si>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</si>
  <si>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</si>
  <si>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</si>
  <si>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</si>
  <si>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</si>
  <si>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</si>
  <si>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</si>
  <si>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</si>
  <si>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</si>
  <si>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</si>
  <si>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</si>
  <si>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</si>
  <si>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</si>
  <si>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</si>
  <si>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</si>
  <si>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</si>
  <si>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</si>
  <si>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</si>
  <si>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</si>
  <si>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</si>
  <si>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</si>
  <si>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</si>
  <si>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</si>
  <si>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</si>
  <si>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</si>
  <si>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</si>
  <si>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</si>
  <si>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</si>
  <si>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</si>
  <si>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</si>
  <si>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</si>
  <si>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</si>
  <si>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</si>
  <si>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</si>
  <si>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</si>
  <si>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</si>
  <si>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</si>
  <si>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</si>
  <si>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</si>
  <si>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</si>
  <si>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</si>
  <si>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</si>
  <si>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</si>
  <si>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</si>
  <si>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</si>
  <si>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</si>
  <si>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</si>
  <si>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</si>
  <si>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</si>
  <si>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</si>
  <si>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</si>
  <si>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</si>
  <si>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</si>
  <si>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</si>
  <si>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</si>
  <si>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</si>
  <si>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</si>
  <si>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</si>
  <si>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</si>
  <si>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</si>
  <si>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</si>
  <si>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</si>
  <si>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</si>
  <si>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</si>
  <si>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</si>
  <si>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</si>
  <si>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</si>
  <si>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</si>
  <si>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</si>
  <si>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</si>
  <si>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</si>
  <si>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</si>
  <si>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</si>
  <si>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</si>
  <si>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</si>
  <si>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</si>
  <si>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</si>
  <si>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</si>
  <si>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</si>
  <si>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</si>
  <si>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</si>
  <si>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</si>
  <si>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</si>
  <si>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</si>
  <si>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</si>
  <si>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</si>
  <si>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</si>
  <si>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</si>
  <si>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</si>
  <si>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</si>
  <si>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</si>
  <si>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</si>
  <si>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</si>
  <si>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</si>
  <si>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</si>
  <si>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</si>
  <si>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</si>
  <si>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</si>
  <si>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</si>
  <si>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</si>
  <si>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</si>
  <si>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</si>
  <si>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</si>
  <si>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</si>
  <si>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</si>
  <si>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</si>
  <si>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</si>
  <si>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</si>
  <si>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</si>
  <si>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</si>
  <si>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</si>
  <si>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</si>
  <si>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</si>
  <si>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</si>
  <si>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</si>
  <si>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</si>
  <si>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</si>
  <si>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</si>
  <si>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</si>
  <si>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</si>
  <si>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</si>
  <si>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</si>
  <si>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</si>
  <si>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</si>
  <si>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</si>
  <si>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</si>
  <si>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</si>
  <si>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</si>
  <si>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</si>
  <si>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</si>
  <si>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</si>
  <si>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</si>
  <si>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</si>
  <si>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</si>
  <si>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</si>
  <si>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</si>
  <si>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</si>
  <si>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</si>
  <si>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</si>
  <si>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</si>
  <si>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</si>
  <si>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</si>
  <si>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</si>
  <si>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</si>
  <si>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</si>
  <si>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</si>
  <si>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</si>
  <si>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</si>
  <si>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</si>
  <si>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</si>
  <si>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</si>
  <si>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</si>
  <si>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</si>
  <si>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</si>
  <si>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</si>
  <si>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</si>
  <si>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</si>
  <si>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</si>
  <si>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</si>
  <si>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</si>
  <si>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</si>
  <si>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</si>
  <si>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</si>
  <si>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</si>
  <si>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</si>
  <si>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</si>
  <si>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</si>
  <si>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</si>
  <si>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</si>
  <si>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</si>
  <si>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</si>
  <si>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</si>
  <si>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</si>
  <si>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</si>
  <si>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</si>
  <si>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</si>
  <si>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</si>
  <si>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</si>
  <si>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</si>
  <si>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</si>
  <si>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</si>
  <si>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</si>
  <si>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</si>
  <si>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</si>
  <si>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</si>
  <si>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</si>
  <si>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</si>
  <si>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</si>
  <si>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</si>
  <si>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</si>
  <si>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</si>
  <si>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</si>
  <si>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</si>
  <si>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</si>
  <si>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</si>
  <si>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</si>
  <si>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</si>
  <si>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</si>
  <si>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</si>
  <si>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</si>
  <si>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</si>
  <si>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</si>
  <si>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</si>
  <si>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</si>
  <si>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</si>
  <si>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</si>
  <si>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</si>
  <si>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</si>
  <si>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</si>
  <si>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</si>
  <si>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</si>
  <si>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</si>
  <si>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</si>
  <si>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</si>
  <si>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</si>
  <si>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</si>
  <si>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</si>
  <si>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</si>
  <si>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</si>
  <si>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</si>
  <si>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</si>
  <si>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</si>
  <si>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</si>
  <si>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</si>
  <si>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</si>
  <si>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</si>
  <si>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</si>
  <si>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</si>
  <si>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</si>
  <si>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</si>
  <si>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</si>
  <si>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</si>
  <si>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</si>
  <si>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</si>
  <si>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</si>
  <si>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</si>
  <si>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</si>
  <si>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</si>
  <si>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</si>
  <si>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</si>
  <si>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</si>
  <si>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</si>
  <si>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</si>
  <si>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</si>
  <si>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</si>
  <si>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</si>
  <si>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</si>
  <si>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</si>
  <si>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</si>
  <si>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</si>
  <si>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</si>
  <si>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</si>
  <si>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</si>
  <si>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</si>
  <si>
    <t>3.1.4</t>
  </si>
  <si>
    <t>1.1.4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</si>
</sst>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61" applyNumberFormat="1" applyFont="1" applyFill="1" applyBorder="1" applyAlignment="1" applyProtection="1">
      <alignment horizontal="right" vertical="center"/>
      <protection/>
    </xf>
    <xf numFmtId="188" fontId="18" fillId="4" borderId="32" xfId="261" applyNumberFormat="1" applyFont="1" applyFill="1" applyBorder="1" applyAlignment="1" applyProtection="1">
      <alignment horizontal="right" vertical="center"/>
      <protection/>
    </xf>
    <xf numFmtId="188" fontId="18" fillId="4" borderId="31" xfId="261" applyNumberFormat="1" applyFont="1" applyFill="1" applyBorder="1" applyAlignment="1" applyProtection="1">
      <alignment horizontal="right" vertical="center"/>
      <protection/>
    </xf>
    <xf numFmtId="188" fontId="18" fillId="4" borderId="36" xfId="261" applyNumberFormat="1" applyFont="1" applyFill="1" applyBorder="1" applyAlignment="1" applyProtection="1">
      <alignment horizontal="right" vertical="center"/>
      <protection/>
    </xf>
    <xf numFmtId="188" fontId="18" fillId="40" borderId="13" xfId="262" applyNumberFormat="1" applyFont="1" applyFill="1" applyBorder="1" applyAlignment="1" applyProtection="1">
      <alignment vertical="center"/>
      <protection locked="0"/>
    </xf>
    <xf numFmtId="188" fontId="18" fillId="40" borderId="27" xfId="262" applyNumberFormat="1" applyFont="1" applyFill="1" applyBorder="1" applyAlignment="1" applyProtection="1">
      <alignment vertical="center"/>
      <protection locked="0"/>
    </xf>
    <xf numFmtId="188" fontId="18" fillId="4" borderId="27" xfId="261" applyNumberFormat="1" applyFont="1" applyFill="1" applyBorder="1" applyAlignment="1" applyProtection="1">
      <alignment horizontal="right" vertical="center"/>
      <protection/>
    </xf>
    <xf numFmtId="188" fontId="18" fillId="4" borderId="13" xfId="261" applyNumberFormat="1" applyFont="1" applyFill="1" applyBorder="1" applyAlignment="1" applyProtection="1">
      <alignment horizontal="right" vertical="center"/>
      <protection/>
    </xf>
    <xf numFmtId="188" fontId="18" fillId="40" borderId="61" xfId="262" applyNumberFormat="1" applyFont="1" applyFill="1" applyBorder="1" applyAlignment="1" applyProtection="1">
      <alignment vertical="center"/>
      <protection locked="0"/>
    </xf>
    <xf numFmtId="188" fontId="18" fillId="4" borderId="45" xfId="261" applyNumberFormat="1" applyFont="1" applyFill="1" applyBorder="1" applyAlignment="1" applyProtection="1">
      <alignment horizontal="right" vertical="center"/>
      <protection/>
    </xf>
    <xf numFmtId="188" fontId="18" fillId="4" borderId="24" xfId="261" applyNumberFormat="1" applyFont="1" applyFill="1" applyBorder="1" applyAlignment="1" applyProtection="1">
      <alignment horizontal="right" vertical="center"/>
      <protection/>
    </xf>
    <xf numFmtId="188" fontId="18" fillId="4" borderId="28" xfId="261" applyNumberFormat="1" applyFont="1" applyFill="1" applyBorder="1" applyAlignment="1" applyProtection="1">
      <alignment horizontal="right" vertical="center"/>
      <protection/>
    </xf>
    <xf numFmtId="188" fontId="18" fillId="4" borderId="19" xfId="261" applyNumberFormat="1" applyFont="1" applyFill="1" applyBorder="1" applyAlignment="1" applyProtection="1">
      <alignment horizontal="right" vertical="center"/>
      <protection/>
    </xf>
    <xf numFmtId="188" fontId="18" fillId="4" borderId="43" xfId="261" applyNumberFormat="1" applyFont="1" applyFill="1" applyBorder="1" applyAlignment="1" applyProtection="1">
      <alignment horizontal="right" vertical="center"/>
      <protection/>
    </xf>
    <xf numFmtId="188" fontId="18" fillId="4" borderId="61" xfId="261" applyNumberFormat="1" applyFont="1" applyFill="1" applyBorder="1" applyAlignment="1" applyProtection="1">
      <alignment horizontal="right" vertical="center"/>
      <protection/>
    </xf>
    <xf numFmtId="188" fontId="18" fillId="4" borderId="48" xfId="261" applyNumberFormat="1" applyFont="1" applyFill="1" applyBorder="1" applyAlignment="1" applyProtection="1">
      <alignment horizontal="right" vertical="center"/>
      <protection/>
    </xf>
    <xf numFmtId="188" fontId="18" fillId="4" borderId="62" xfId="261" applyNumberFormat="1" applyFont="1" applyFill="1" applyBorder="1" applyAlignment="1" applyProtection="1">
      <alignment horizontal="right" vertical="center"/>
      <protection/>
    </xf>
    <xf numFmtId="188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34" sqref="G34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2020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711</v>
      </c>
      <c r="G8" s="60" t="s">
        <v>18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72"/>
  <sheetViews>
    <sheetView showGridLines="0" tabSelected="1" zoomScale="77" zoomScaleNormal="77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D8" sqref="D8:J170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2021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151970.269</v>
      </c>
      <c r="G18" s="222">
        <f>SUM(G19,G20,G28,G32)</f>
        <v>130286.612</v>
      </c>
      <c r="H18" s="222">
        <f>SUM(H19,H20,H28,H32)</f>
        <v>0</v>
      </c>
      <c r="I18" s="222">
        <f>SUM(I19,I20,I28,I32)</f>
        <v>21683.656999999996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113342.53899999999</v>
      </c>
      <c r="G20" s="224">
        <f>SUM(G21:G27)</f>
        <v>92015.45</v>
      </c>
      <c r="H20" s="224">
        <f>SUM(H21:H27)</f>
        <v>0</v>
      </c>
      <c r="I20" s="224">
        <f>SUM(I21:I27)</f>
        <v>21327.088999999996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94739.722</v>
      </c>
      <c r="G22" s="225">
        <v>92015.45</v>
      </c>
      <c r="H22" s="225"/>
      <c r="I22" s="225">
        <v>2724.272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816.54</v>
      </c>
      <c r="G23" s="225"/>
      <c r="H23" s="225"/>
      <c r="I23" s="225">
        <v>816.54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12667.921999999999</v>
      </c>
      <c r="G24" s="225"/>
      <c r="H24" s="225"/>
      <c r="I24" s="225">
        <v>12667.921999999999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1980.8029999999999</v>
      </c>
      <c r="G25" s="225"/>
      <c r="H25" s="225"/>
      <c r="I25" s="225">
        <v>1980.8029999999999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3137.5519999999997</v>
      </c>
      <c r="G26" s="225"/>
      <c r="H26" s="225"/>
      <c r="I26" s="225">
        <v>3137.5519999999997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38627.729999999996</v>
      </c>
      <c r="G28" s="224">
        <f>SUM(G29:G31)</f>
        <v>38271.162</v>
      </c>
      <c r="H28" s="224">
        <f>SUM(H29:H31)</f>
        <v>0</v>
      </c>
      <c r="I28" s="224">
        <f>SUM(I29:I31)</f>
        <v>356.568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38627.729999999996</v>
      </c>
      <c r="G30" s="225">
        <v>38271.162</v>
      </c>
      <c r="H30" s="225"/>
      <c r="I30" s="225">
        <v>356.568</v>
      </c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78617.89299949998</v>
      </c>
      <c r="G33" s="132"/>
      <c r="H33" s="228">
        <f>H34</f>
        <v>0</v>
      </c>
      <c r="I33" s="228">
        <f>I34+I35</f>
        <v>47627.577999999994</v>
      </c>
      <c r="J33" s="227">
        <f>J34+J35+J36</f>
        <v>30990.314999499984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47627.577999999994</v>
      </c>
      <c r="G34" s="132"/>
      <c r="H34" s="225"/>
      <c r="I34" s="225">
        <f>G18-G38-G66</f>
        <v>47627.577999999994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30990.314999499984</v>
      </c>
      <c r="G36" s="133"/>
      <c r="H36" s="133"/>
      <c r="I36" s="133"/>
      <c r="J36" s="229">
        <f>I34+I18-I38-I66</f>
        <v>30990.314999499984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146576.553997</v>
      </c>
      <c r="G38" s="228">
        <f>SUM(G39,G46,G54,G57,G60)</f>
        <v>78471.939</v>
      </c>
      <c r="H38" s="228">
        <f>SUM(H39,H46,H54,H57,H60)</f>
        <v>0</v>
      </c>
      <c r="I38" s="228">
        <f>SUM(I39,I46,I54,I57,I60)</f>
        <v>37114.299998</v>
      </c>
      <c r="J38" s="227">
        <f>SUM(J39,J46,J54,J57,J60)</f>
        <v>30990.314999000002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99171.51523700001</v>
      </c>
      <c r="G39" s="224">
        <f>SUM(G40:G45)</f>
        <v>39727.58</v>
      </c>
      <c r="H39" s="224">
        <f>SUM(H40:H45)</f>
        <v>0</v>
      </c>
      <c r="I39" s="224">
        <f>SUM(I40:I45)</f>
        <v>28453.620238</v>
      </c>
      <c r="J39" s="227">
        <f>SUM(J40:J45)</f>
        <v>30990.314999000002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92331.566032</v>
      </c>
      <c r="G41" s="225">
        <v>39447.585</v>
      </c>
      <c r="H41" s="225"/>
      <c r="I41" s="225">
        <v>23339.854033</v>
      </c>
      <c r="J41" s="226">
        <v>29544.126999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6386.194205</v>
      </c>
      <c r="G42" s="225"/>
      <c r="H42" s="225"/>
      <c r="I42" s="225">
        <v>4940.006205</v>
      </c>
      <c r="J42" s="226">
        <v>1446.188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279.995</v>
      </c>
      <c r="G43" s="225">
        <v>279.995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218" t="s">
        <v>823</v>
      </c>
      <c r="D44" s="111" t="s">
        <v>842</v>
      </c>
      <c r="E44" s="153" t="s">
        <v>761</v>
      </c>
      <c r="F44" s="224">
        <f>SUM(G44:J44)</f>
        <v>173.76</v>
      </c>
      <c r="G44" s="225"/>
      <c r="H44" s="225"/>
      <c r="I44" s="225">
        <v>173.76</v>
      </c>
      <c r="J44" s="226"/>
      <c r="K44" s="149"/>
    </row>
    <row r="45" spans="1:11" s="172" customFormat="1" ht="15" customHeight="1">
      <c r="A45" s="147"/>
      <c r="B45" s="129"/>
      <c r="C45" s="148"/>
      <c r="D45" s="156"/>
      <c r="E45" s="146" t="s">
        <v>197</v>
      </c>
      <c r="F45" s="152"/>
      <c r="G45" s="152"/>
      <c r="H45" s="152"/>
      <c r="I45" s="152"/>
      <c r="J45" s="157"/>
      <c r="K45" s="149"/>
    </row>
    <row r="46" spans="1:11" ht="24" customHeight="1">
      <c r="A46" s="127"/>
      <c r="B46" s="128"/>
      <c r="C46" s="103"/>
      <c r="D46" s="111" t="s">
        <v>174</v>
      </c>
      <c r="E46" s="94" t="s">
        <v>149</v>
      </c>
      <c r="F46" s="224">
        <f>SUM(G46:J46)</f>
        <v>47405.038759999996</v>
      </c>
      <c r="G46" s="224">
        <f>SUM(G47:G53)</f>
        <v>38744.359</v>
      </c>
      <c r="H46" s="224">
        <f>SUM(H47:H53)</f>
        <v>0</v>
      </c>
      <c r="I46" s="224">
        <f>SUM(I47:I53)</f>
        <v>8660.67976</v>
      </c>
      <c r="J46" s="227">
        <f>SUM(J47:J53)</f>
        <v>0</v>
      </c>
      <c r="K46" s="104"/>
    </row>
    <row r="47" spans="1:11" s="172" customFormat="1" ht="15" customHeight="1" hidden="1">
      <c r="A47" s="147"/>
      <c r="B47" s="129"/>
      <c r="C47" s="148"/>
      <c r="D47" s="154" t="s">
        <v>192</v>
      </c>
      <c r="E47" s="150"/>
      <c r="F47" s="150"/>
      <c r="G47" s="150"/>
      <c r="H47" s="150"/>
      <c r="I47" s="150"/>
      <c r="J47" s="155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832</v>
      </c>
      <c r="E48" s="153" t="s">
        <v>719</v>
      </c>
      <c r="F48" s="224">
        <f>SUM(G48:J48)</f>
        <v>42331.07975999999</v>
      </c>
      <c r="G48" s="225">
        <v>38744.359</v>
      </c>
      <c r="H48" s="225"/>
      <c r="I48" s="225">
        <f>3586.721-0.00024</f>
        <v>3586.72076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833</v>
      </c>
      <c r="E49" s="153" t="s">
        <v>504</v>
      </c>
      <c r="F49" s="224">
        <f>SUM(G49:J49)</f>
        <v>150.83300000000003</v>
      </c>
      <c r="G49" s="225"/>
      <c r="H49" s="225"/>
      <c r="I49" s="225">
        <v>150.83300000000003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834</v>
      </c>
      <c r="E50" s="153" t="s">
        <v>791</v>
      </c>
      <c r="F50" s="224">
        <f>SUM(G50:J50)</f>
        <v>3205.4660000000003</v>
      </c>
      <c r="G50" s="225"/>
      <c r="H50" s="225"/>
      <c r="I50" s="225">
        <v>3205.4660000000003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835</v>
      </c>
      <c r="E51" s="153" t="s">
        <v>702</v>
      </c>
      <c r="F51" s="224">
        <f>SUM(G51:J51)</f>
        <v>919.271</v>
      </c>
      <c r="G51" s="225"/>
      <c r="H51" s="225"/>
      <c r="I51" s="225">
        <v>919.271</v>
      </c>
      <c r="J51" s="226"/>
      <c r="K51" s="149"/>
    </row>
    <row r="52" spans="1:11" s="172" customFormat="1" ht="15" customHeight="1">
      <c r="A52" s="147"/>
      <c r="B52" s="129"/>
      <c r="C52" s="218" t="s">
        <v>823</v>
      </c>
      <c r="D52" s="111" t="s">
        <v>836</v>
      </c>
      <c r="E52" s="153" t="s">
        <v>543</v>
      </c>
      <c r="F52" s="224">
        <f>SUM(G52:J52)</f>
        <v>798.389</v>
      </c>
      <c r="G52" s="225"/>
      <c r="H52" s="225"/>
      <c r="I52" s="225">
        <v>798.389</v>
      </c>
      <c r="J52" s="226"/>
      <c r="K52" s="149"/>
    </row>
    <row r="53" spans="1:11" s="172" customFormat="1" ht="15" customHeight="1">
      <c r="A53" s="147"/>
      <c r="B53" s="129"/>
      <c r="C53" s="148"/>
      <c r="D53" s="156"/>
      <c r="E53" s="146" t="s">
        <v>196</v>
      </c>
      <c r="F53" s="152"/>
      <c r="G53" s="152"/>
      <c r="H53" s="152"/>
      <c r="I53" s="152"/>
      <c r="J53" s="157"/>
      <c r="K53" s="149"/>
    </row>
    <row r="54" spans="1:11" ht="24" customHeight="1">
      <c r="A54" s="127"/>
      <c r="B54" s="128"/>
      <c r="C54" s="103"/>
      <c r="D54" s="111" t="s">
        <v>175</v>
      </c>
      <c r="E54" s="94" t="s">
        <v>150</v>
      </c>
      <c r="F54" s="224">
        <f>SUM(G54:J54)</f>
        <v>0</v>
      </c>
      <c r="G54" s="224">
        <f>SUM(G55:G56)</f>
        <v>0</v>
      </c>
      <c r="H54" s="224">
        <f>SUM(H55:H56)</f>
        <v>0</v>
      </c>
      <c r="I54" s="224">
        <f>SUM(I55:I56)</f>
        <v>0</v>
      </c>
      <c r="J54" s="227">
        <f>SUM(J55:J56)</f>
        <v>0</v>
      </c>
      <c r="K54" s="104"/>
    </row>
    <row r="55" spans="1:11" s="172" customFormat="1" ht="15" customHeight="1" hidden="1">
      <c r="A55" s="147"/>
      <c r="B55" s="129"/>
      <c r="C55" s="148"/>
      <c r="D55" s="154" t="s">
        <v>193</v>
      </c>
      <c r="E55" s="150"/>
      <c r="F55" s="150"/>
      <c r="G55" s="150"/>
      <c r="H55" s="150"/>
      <c r="I55" s="150"/>
      <c r="J55" s="155"/>
      <c r="K55" s="149"/>
    </row>
    <row r="56" spans="1:11" s="172" customFormat="1" ht="15" customHeight="1">
      <c r="A56" s="147"/>
      <c r="B56" s="129"/>
      <c r="C56" s="148"/>
      <c r="D56" s="156"/>
      <c r="E56" s="146" t="s">
        <v>195</v>
      </c>
      <c r="F56" s="152"/>
      <c r="G56" s="152"/>
      <c r="H56" s="152"/>
      <c r="I56" s="152"/>
      <c r="J56" s="157"/>
      <c r="K56" s="149"/>
    </row>
    <row r="57" spans="3:11" ht="24" customHeight="1">
      <c r="C57" s="148"/>
      <c r="D57" s="111" t="s">
        <v>176</v>
      </c>
      <c r="E57" s="175" t="s">
        <v>207</v>
      </c>
      <c r="F57" s="228">
        <f>SUM(G57:J57)</f>
        <v>0</v>
      </c>
      <c r="G57" s="228">
        <f>SUM(G58:G59)</f>
        <v>0</v>
      </c>
      <c r="H57" s="228">
        <f>SUM(H58:H59)</f>
        <v>0</v>
      </c>
      <c r="I57" s="228">
        <f>SUM(I58:I59)</f>
        <v>0</v>
      </c>
      <c r="J57" s="227">
        <f>SUM(J58:J59)</f>
        <v>0</v>
      </c>
      <c r="K57" s="149"/>
    </row>
    <row r="58" spans="1:11" s="172" customFormat="1" ht="15" customHeight="1" hidden="1">
      <c r="A58" s="147"/>
      <c r="B58" s="129"/>
      <c r="C58" s="148"/>
      <c r="D58" s="154" t="s">
        <v>241</v>
      </c>
      <c r="E58" s="150"/>
      <c r="F58" s="150"/>
      <c r="G58" s="150"/>
      <c r="H58" s="150"/>
      <c r="I58" s="150"/>
      <c r="J58" s="155"/>
      <c r="K58" s="149"/>
    </row>
    <row r="59" spans="3:11" ht="15" customHeight="1">
      <c r="C59" s="148"/>
      <c r="D59" s="183"/>
      <c r="E59" s="146" t="s">
        <v>210</v>
      </c>
      <c r="F59" s="184"/>
      <c r="G59" s="184"/>
      <c r="H59" s="184"/>
      <c r="I59" s="184"/>
      <c r="J59" s="185"/>
      <c r="K59" s="149"/>
    </row>
    <row r="60" spans="1:11" ht="24" customHeight="1">
      <c r="A60" s="127"/>
      <c r="B60" s="128"/>
      <c r="C60" s="103"/>
      <c r="D60" s="111" t="s">
        <v>246</v>
      </c>
      <c r="E60" s="94" t="s">
        <v>248</v>
      </c>
      <c r="F60" s="224">
        <f>SUM(G60:J60)</f>
        <v>0</v>
      </c>
      <c r="G60" s="224">
        <f>SUM(G61:G62)</f>
        <v>0</v>
      </c>
      <c r="H60" s="224">
        <f>SUM(H61:H62)</f>
        <v>0</v>
      </c>
      <c r="I60" s="224">
        <f>SUM(I61:I62)</f>
        <v>0</v>
      </c>
      <c r="J60" s="227">
        <f>SUM(J61:J62)</f>
        <v>0</v>
      </c>
      <c r="K60" s="104"/>
    </row>
    <row r="61" spans="1:11" s="172" customFormat="1" ht="15" customHeight="1" hidden="1">
      <c r="A61" s="147"/>
      <c r="B61" s="129"/>
      <c r="C61" s="148"/>
      <c r="D61" s="154" t="s">
        <v>247</v>
      </c>
      <c r="E61" s="150"/>
      <c r="F61" s="150"/>
      <c r="G61" s="150"/>
      <c r="H61" s="150"/>
      <c r="I61" s="150"/>
      <c r="J61" s="155"/>
      <c r="K61" s="149"/>
    </row>
    <row r="62" spans="1:11" s="172" customFormat="1" ht="15" customHeight="1">
      <c r="A62" s="147"/>
      <c r="B62" s="129"/>
      <c r="C62" s="148"/>
      <c r="D62" s="156"/>
      <c r="E62" s="146" t="s">
        <v>196</v>
      </c>
      <c r="F62" s="152"/>
      <c r="G62" s="152"/>
      <c r="H62" s="152"/>
      <c r="I62" s="152"/>
      <c r="J62" s="157"/>
      <c r="K62" s="149"/>
    </row>
    <row r="63" spans="1:11" ht="30" customHeight="1">
      <c r="A63" s="127"/>
      <c r="B63" s="128"/>
      <c r="C63" s="103"/>
      <c r="D63" s="111" t="s">
        <v>177</v>
      </c>
      <c r="E63" s="95" t="s">
        <v>152</v>
      </c>
      <c r="F63" s="224">
        <f>SUM(G63:I63)</f>
        <v>78617.89299949998</v>
      </c>
      <c r="G63" s="228">
        <f>SUM(G34:J34)</f>
        <v>47627.577999999994</v>
      </c>
      <c r="H63" s="228">
        <f>SUM(G35:J35)</f>
        <v>0</v>
      </c>
      <c r="I63" s="228">
        <f>SUM(G36:J36)</f>
        <v>30990.314999499984</v>
      </c>
      <c r="J63" s="136"/>
      <c r="K63" s="104"/>
    </row>
    <row r="64" spans="1:11" ht="30" customHeight="1">
      <c r="A64" s="127"/>
      <c r="B64" s="128"/>
      <c r="C64" s="103"/>
      <c r="D64" s="111" t="s">
        <v>178</v>
      </c>
      <c r="E64" s="95" t="s">
        <v>151</v>
      </c>
      <c r="F64" s="224">
        <f>SUM(G64:J64)</f>
        <v>0</v>
      </c>
      <c r="G64" s="225"/>
      <c r="H64" s="225"/>
      <c r="I64" s="225"/>
      <c r="J64" s="226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179</v>
      </c>
      <c r="E66" s="95" t="s">
        <v>153</v>
      </c>
      <c r="F66" s="224">
        <f aca="true" t="shared" si="0" ref="F66:F72">SUM(G66:J66)</f>
        <v>5393.7150025</v>
      </c>
      <c r="G66" s="228">
        <f>SUM(G67:G68)</f>
        <v>4187.095</v>
      </c>
      <c r="H66" s="228">
        <f>SUM(H67:H68)</f>
        <v>0</v>
      </c>
      <c r="I66" s="228">
        <f>SUM(I67:I68)</f>
        <v>1206.6200025</v>
      </c>
      <c r="J66" s="227">
        <f>SUM(J67:J68)</f>
        <v>0</v>
      </c>
      <c r="K66" s="104"/>
    </row>
    <row r="67" spans="1:11" ht="24" customHeight="1">
      <c r="A67" s="127"/>
      <c r="B67" s="128"/>
      <c r="C67" s="103"/>
      <c r="D67" s="111" t="s">
        <v>182</v>
      </c>
      <c r="E67" s="94" t="s">
        <v>154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24" customHeight="1">
      <c r="A68" s="127"/>
      <c r="B68" s="128"/>
      <c r="C68" s="103"/>
      <c r="D68" s="111" t="s">
        <v>240</v>
      </c>
      <c r="E68" s="96" t="s">
        <v>155</v>
      </c>
      <c r="F68" s="224">
        <f t="shared" si="0"/>
        <v>5393.7150025</v>
      </c>
      <c r="G68" s="225">
        <v>4187.095</v>
      </c>
      <c r="H68" s="225"/>
      <c r="I68" s="225">
        <v>1206.6200025</v>
      </c>
      <c r="J68" s="226"/>
      <c r="K68" s="104"/>
    </row>
    <row r="69" spans="1:11" ht="9" customHeight="1">
      <c r="A69" s="127"/>
      <c r="B69" s="128"/>
      <c r="C69" s="103"/>
      <c r="D69" s="202"/>
      <c r="E69" s="203"/>
      <c r="F69" s="204"/>
      <c r="G69" s="205"/>
      <c r="H69" s="205"/>
      <c r="I69" s="205"/>
      <c r="J69" s="208"/>
      <c r="K69" s="104"/>
    </row>
    <row r="70" spans="1:11" ht="30" customHeight="1">
      <c r="A70" s="127"/>
      <c r="B70" s="128"/>
      <c r="C70" s="103"/>
      <c r="D70" s="111" t="s">
        <v>180</v>
      </c>
      <c r="E70" s="95" t="s">
        <v>156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>
      <c r="A71" s="127"/>
      <c r="B71" s="128"/>
      <c r="C71" s="103"/>
      <c r="D71" s="111" t="s">
        <v>181</v>
      </c>
      <c r="E71" s="95" t="s">
        <v>157</v>
      </c>
      <c r="F71" s="224">
        <f t="shared" si="0"/>
        <v>0</v>
      </c>
      <c r="G71" s="225"/>
      <c r="H71" s="225"/>
      <c r="I71" s="225"/>
      <c r="J71" s="226"/>
      <c r="K71" s="104"/>
    </row>
    <row r="72" spans="1:11" ht="30" customHeight="1" thickBot="1">
      <c r="A72" s="127"/>
      <c r="B72" s="128"/>
      <c r="C72" s="103"/>
      <c r="D72" s="139" t="s">
        <v>183</v>
      </c>
      <c r="E72" s="137" t="s">
        <v>2</v>
      </c>
      <c r="F72" s="230">
        <f t="shared" si="0"/>
        <v>4.999826614948688E-07</v>
      </c>
      <c r="G72" s="231">
        <f>G18-G38-G63-G64-G66+G70-G71</f>
        <v>9.094947017729282E-13</v>
      </c>
      <c r="H72" s="231">
        <f>H18+H33-H38-H63-H64-H66+H70-H71</f>
        <v>0</v>
      </c>
      <c r="I72" s="231">
        <f>I18+I33-I38-I63-I64-I66+I70-I71</f>
        <v>-2.2737367544323206E-13</v>
      </c>
      <c r="J72" s="232">
        <f>J18+J33-J38-J64-J66+J70-J71</f>
        <v>4.999819793738425E-07</v>
      </c>
      <c r="K72" s="104"/>
    </row>
    <row r="73" spans="1:11" ht="18" customHeight="1" thickBot="1">
      <c r="A73" s="127"/>
      <c r="B73" s="128"/>
      <c r="C73" s="103"/>
      <c r="D73" s="275" t="s">
        <v>158</v>
      </c>
      <c r="E73" s="276"/>
      <c r="F73" s="276"/>
      <c r="G73" s="276"/>
      <c r="H73" s="276"/>
      <c r="I73" s="276"/>
      <c r="J73" s="277"/>
      <c r="K73" s="104"/>
    </row>
    <row r="74" spans="1:11" ht="30" customHeight="1">
      <c r="A74" s="127"/>
      <c r="B74" s="128"/>
      <c r="C74" s="103"/>
      <c r="D74" s="134" t="s">
        <v>138</v>
      </c>
      <c r="E74" s="138" t="s">
        <v>143</v>
      </c>
      <c r="F74" s="221">
        <f>SUM(G74:J74)</f>
        <v>22.818358708708708</v>
      </c>
      <c r="G74" s="222">
        <f>SUM(G75,G76,G84,G88)</f>
        <v>19.562554354354354</v>
      </c>
      <c r="H74" s="222">
        <f>SUM(H75,H76,H84,H88)</f>
        <v>0</v>
      </c>
      <c r="I74" s="222">
        <f>SUM(I75,I76,I84,I88)</f>
        <v>3.255804354354354</v>
      </c>
      <c r="J74" s="223">
        <f>SUM(J75,J76,J84,J88)</f>
        <v>0</v>
      </c>
      <c r="K74" s="104"/>
    </row>
    <row r="75" spans="1:11" ht="24" customHeight="1">
      <c r="A75" s="127"/>
      <c r="B75" s="128"/>
      <c r="C75" s="103"/>
      <c r="D75" s="111" t="s">
        <v>166</v>
      </c>
      <c r="E75" s="94" t="s">
        <v>159</v>
      </c>
      <c r="F75" s="224">
        <f>SUM(G75:J75)</f>
        <v>0</v>
      </c>
      <c r="G75" s="225"/>
      <c r="H75" s="225"/>
      <c r="I75" s="225"/>
      <c r="J75" s="226"/>
      <c r="K75" s="104"/>
    </row>
    <row r="76" spans="1:11" ht="24" customHeight="1">
      <c r="A76" s="127"/>
      <c r="B76" s="128"/>
      <c r="C76" s="103"/>
      <c r="D76" s="111" t="s">
        <v>167</v>
      </c>
      <c r="E76" s="94" t="s">
        <v>145</v>
      </c>
      <c r="F76" s="224">
        <f>SUM(G76:J76)</f>
        <v>17.01839924924925</v>
      </c>
      <c r="G76" s="224">
        <f>SUM(G77:G83)</f>
        <v>13.816133633633633</v>
      </c>
      <c r="H76" s="224">
        <f>SUM(H77:H83)</f>
        <v>0</v>
      </c>
      <c r="I76" s="224">
        <f>SUM(I77:I83)</f>
        <v>3.202265615615615</v>
      </c>
      <c r="J76" s="227">
        <f>SUM(J77:J83)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189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824</v>
      </c>
      <c r="E78" s="220" t="str">
        <f>IF('46 - передача'!$E$22="","",'46 - передача'!$E$22)</f>
        <v>АО "Россети Тюмень"</v>
      </c>
      <c r="F78" s="224">
        <f>SUM(G78:J78)</f>
        <v>14.225183483483484</v>
      </c>
      <c r="G78" s="225">
        <f aca="true" t="shared" si="1" ref="G78:J82">G22/555/12</f>
        <v>13.816133633633633</v>
      </c>
      <c r="H78" s="225">
        <f t="shared" si="1"/>
        <v>0</v>
      </c>
      <c r="I78" s="225">
        <f t="shared" si="1"/>
        <v>0.4090498498498498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825</v>
      </c>
      <c r="E79" s="220" t="str">
        <f>IF('46 - передача'!$E$23="","",'46 - передача'!$E$23)</f>
        <v>ООО "Ремэнергостройсервис"</v>
      </c>
      <c r="F79" s="224">
        <f>SUM(G79:J79)</f>
        <v>0.1226036036036036</v>
      </c>
      <c r="G79" s="225">
        <f t="shared" si="1"/>
        <v>0</v>
      </c>
      <c r="H79" s="225">
        <f t="shared" si="1"/>
        <v>0</v>
      </c>
      <c r="I79" s="225">
        <f t="shared" si="1"/>
        <v>0.1226036036036036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826</v>
      </c>
      <c r="E80" s="220" t="str">
        <f>IF('46 - передача'!$E$24="","",'46 - передача'!$E$24)</f>
        <v>АО "СУЭНКО"</v>
      </c>
      <c r="F80" s="224">
        <f>SUM(G80:J80)</f>
        <v>1.9020903903903903</v>
      </c>
      <c r="G80" s="225">
        <f t="shared" si="1"/>
        <v>0</v>
      </c>
      <c r="H80" s="225">
        <f t="shared" si="1"/>
        <v>0</v>
      </c>
      <c r="I80" s="225">
        <f t="shared" si="1"/>
        <v>1.9020903903903903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827</v>
      </c>
      <c r="E81" s="220" t="str">
        <f>IF('46 - передача'!$E$25="","",'46 - передача'!$E$25)</f>
        <v>ООО "Дорстрой"</v>
      </c>
      <c r="F81" s="224">
        <f>SUM(G81:J81)</f>
        <v>0.29741786786786784</v>
      </c>
      <c r="G81" s="225">
        <f t="shared" si="1"/>
        <v>0</v>
      </c>
      <c r="H81" s="225">
        <f t="shared" si="1"/>
        <v>0</v>
      </c>
      <c r="I81" s="225">
        <f t="shared" si="1"/>
        <v>0.29741786786786784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219" t="s">
        <v>823</v>
      </c>
      <c r="D82" s="111" t="s">
        <v>828</v>
      </c>
      <c r="E82" s="220" t="str">
        <f>IF('46 - передача'!$E$26="","",'46 - передача'!$E$26)</f>
        <v>ООО "Газпром энерго"</v>
      </c>
      <c r="F82" s="224">
        <f>SUM(G82:J82)</f>
        <v>0.47110390390390383</v>
      </c>
      <c r="G82" s="225">
        <f t="shared" si="1"/>
        <v>0</v>
      </c>
      <c r="H82" s="225">
        <f t="shared" si="1"/>
        <v>0</v>
      </c>
      <c r="I82" s="225">
        <f t="shared" si="1"/>
        <v>0.47110390390390383</v>
      </c>
      <c r="J82" s="225">
        <f t="shared" si="1"/>
        <v>0</v>
      </c>
      <c r="K82" s="149"/>
    </row>
    <row r="83" spans="1:11" s="172" customFormat="1" ht="15" customHeight="1">
      <c r="A83" s="147"/>
      <c r="B83" s="129"/>
      <c r="C83" s="148"/>
      <c r="D83" s="156"/>
      <c r="E83" s="206" t="s">
        <v>196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168</v>
      </c>
      <c r="E84" s="94" t="s">
        <v>146</v>
      </c>
      <c r="F84" s="224">
        <f>SUM(G84:J84)</f>
        <v>5.799959459459459</v>
      </c>
      <c r="G84" s="224">
        <f>SUM(G85:G87)</f>
        <v>5.74642072072072</v>
      </c>
      <c r="H84" s="224">
        <f>SUM(H85:H87)</f>
        <v>0</v>
      </c>
      <c r="I84" s="224">
        <f>SUM(I85:I87)</f>
        <v>0.05353873873873874</v>
      </c>
      <c r="J84" s="227">
        <f>SUM(J85:J87)</f>
        <v>0</v>
      </c>
      <c r="K84" s="104"/>
    </row>
    <row r="85" spans="1:11" s="172" customFormat="1" ht="15" customHeight="1" hidden="1">
      <c r="A85" s="147"/>
      <c r="B85" s="129"/>
      <c r="C85" s="148"/>
      <c r="D85" s="154" t="s">
        <v>190</v>
      </c>
      <c r="E85" s="150"/>
      <c r="F85" s="150"/>
      <c r="G85" s="150"/>
      <c r="H85" s="150"/>
      <c r="I85" s="150"/>
      <c r="J85" s="155"/>
      <c r="K85" s="149"/>
    </row>
    <row r="86" spans="1:11" s="172" customFormat="1" ht="15" customHeight="1">
      <c r="A86" s="147"/>
      <c r="B86" s="129"/>
      <c r="C86" s="219" t="s">
        <v>823</v>
      </c>
      <c r="D86" s="111" t="s">
        <v>829</v>
      </c>
      <c r="E86" s="220" t="str">
        <f>IF('46 - передача'!$E$30="","",'46 - передача'!$E$30)</f>
        <v>ОАО "Фортум" (Тюменская ТЭЦ-1)</v>
      </c>
      <c r="F86" s="224">
        <f>SUM(G86:J86)</f>
        <v>5.799959459459459</v>
      </c>
      <c r="G86" s="225">
        <f>G30/555/12</f>
        <v>5.74642072072072</v>
      </c>
      <c r="H86" s="225">
        <f>H30/555/12</f>
        <v>0</v>
      </c>
      <c r="I86" s="225">
        <f>I30/555/12</f>
        <v>0.05353873873873874</v>
      </c>
      <c r="J86" s="225">
        <f>J30/555/12</f>
        <v>0</v>
      </c>
      <c r="K86" s="149"/>
    </row>
    <row r="87" spans="1:11" s="172" customFormat="1" ht="15" customHeight="1">
      <c r="A87" s="147"/>
      <c r="B87" s="129"/>
      <c r="C87" s="148"/>
      <c r="D87" s="156"/>
      <c r="E87" s="206" t="s">
        <v>195</v>
      </c>
      <c r="F87" s="152"/>
      <c r="G87" s="152"/>
      <c r="H87" s="152"/>
      <c r="I87" s="152"/>
      <c r="J87" s="157"/>
      <c r="K87" s="149"/>
    </row>
    <row r="88" spans="1:11" ht="24" customHeight="1">
      <c r="A88" s="127"/>
      <c r="B88" s="128"/>
      <c r="C88" s="103"/>
      <c r="D88" s="111" t="s">
        <v>249</v>
      </c>
      <c r="E88" s="94" t="s">
        <v>250</v>
      </c>
      <c r="F88" s="224">
        <f>SUM(G88:J88)</f>
        <v>0</v>
      </c>
      <c r="G88" s="225"/>
      <c r="H88" s="225"/>
      <c r="I88" s="225"/>
      <c r="J88" s="226"/>
      <c r="K88" s="104"/>
    </row>
    <row r="89" spans="1:11" ht="30" customHeight="1">
      <c r="A89" s="127"/>
      <c r="B89" s="128"/>
      <c r="C89" s="103"/>
      <c r="D89" s="111" t="s">
        <v>137</v>
      </c>
      <c r="E89" s="95" t="s">
        <v>147</v>
      </c>
      <c r="F89" s="224">
        <f>SUM(H89:J89)</f>
        <v>11.80448843836336</v>
      </c>
      <c r="G89" s="145"/>
      <c r="H89" s="228">
        <f>H90</f>
        <v>0</v>
      </c>
      <c r="I89" s="228">
        <f>I90+I91</f>
        <v>7.151287987987987</v>
      </c>
      <c r="J89" s="227">
        <f>J90+J91+J92</f>
        <v>4.653200450375373</v>
      </c>
      <c r="K89" s="104"/>
    </row>
    <row r="90" spans="1:11" ht="24" customHeight="1">
      <c r="A90" s="127"/>
      <c r="B90" s="128"/>
      <c r="C90" s="103"/>
      <c r="D90" s="111" t="s">
        <v>169</v>
      </c>
      <c r="E90" s="94" t="s">
        <v>0</v>
      </c>
      <c r="F90" s="224">
        <f>SUM(H90:J90)</f>
        <v>7.151287987987987</v>
      </c>
      <c r="G90" s="145"/>
      <c r="H90" s="225"/>
      <c r="I90" s="225">
        <f>I34/555/12</f>
        <v>7.151287987987987</v>
      </c>
      <c r="J90" s="226"/>
      <c r="K90" s="104"/>
    </row>
    <row r="91" spans="1:11" ht="24" customHeight="1">
      <c r="A91" s="127"/>
      <c r="B91" s="128"/>
      <c r="C91" s="103"/>
      <c r="D91" s="111" t="s">
        <v>170</v>
      </c>
      <c r="E91" s="94" t="s">
        <v>164</v>
      </c>
      <c r="F91" s="224">
        <f>SUM(I91:J91)</f>
        <v>0</v>
      </c>
      <c r="G91" s="145"/>
      <c r="H91" s="145"/>
      <c r="I91" s="225"/>
      <c r="J91" s="226"/>
      <c r="K91" s="104"/>
    </row>
    <row r="92" spans="1:11" ht="24" customHeight="1">
      <c r="A92" s="127"/>
      <c r="B92" s="128"/>
      <c r="C92" s="103"/>
      <c r="D92" s="111" t="s">
        <v>171</v>
      </c>
      <c r="E92" s="94" t="s">
        <v>165</v>
      </c>
      <c r="F92" s="224">
        <f>SUM(J92)</f>
        <v>4.653200450375373</v>
      </c>
      <c r="G92" s="145"/>
      <c r="H92" s="145"/>
      <c r="I92" s="145"/>
      <c r="J92" s="226">
        <f>J36/555/12</f>
        <v>4.653200450375373</v>
      </c>
      <c r="K92" s="104"/>
    </row>
    <row r="93" spans="1:11" ht="9" customHeight="1">
      <c r="A93" s="127"/>
      <c r="B93" s="128"/>
      <c r="C93" s="103"/>
      <c r="D93" s="202"/>
      <c r="E93" s="203"/>
      <c r="F93" s="204"/>
      <c r="G93" s="205"/>
      <c r="H93" s="205"/>
      <c r="I93" s="205"/>
      <c r="J93" s="208"/>
      <c r="K93" s="104"/>
    </row>
    <row r="94" spans="1:11" ht="30" customHeight="1">
      <c r="A94" s="127"/>
      <c r="B94" s="128"/>
      <c r="C94" s="103"/>
      <c r="D94" s="111" t="s">
        <v>172</v>
      </c>
      <c r="E94" s="95" t="s">
        <v>148</v>
      </c>
      <c r="F94" s="224">
        <f>SUM(G94:J94)</f>
        <v>22.00849159114114</v>
      </c>
      <c r="G94" s="228">
        <f>SUM(G95,G102,G110,G113,G116)</f>
        <v>11.782573423423422</v>
      </c>
      <c r="H94" s="228">
        <f>SUM(H95,H102,H110,H113,H116)</f>
        <v>0</v>
      </c>
      <c r="I94" s="228">
        <f>SUM(I95,I102,I110,I113,I116)</f>
        <v>5.572717717417418</v>
      </c>
      <c r="J94" s="227">
        <f>SUM(J95,J102,J110,J113,J116)</f>
        <v>4.653200450300301</v>
      </c>
      <c r="K94" s="104"/>
    </row>
    <row r="95" spans="1:11" ht="24" customHeight="1">
      <c r="A95" s="127"/>
      <c r="B95" s="128"/>
      <c r="C95" s="103"/>
      <c r="D95" s="111" t="s">
        <v>173</v>
      </c>
      <c r="E95" s="94" t="s">
        <v>238</v>
      </c>
      <c r="F95" s="224">
        <f>SUM(G95:J95)</f>
        <v>14.890617903453453</v>
      </c>
      <c r="G95" s="224">
        <f>SUM(G96:G101)</f>
        <v>5.965102102102102</v>
      </c>
      <c r="H95" s="224">
        <f>SUM(H96:H101)</f>
        <v>0</v>
      </c>
      <c r="I95" s="224">
        <f>SUM(I96:I101)</f>
        <v>4.272315351051051</v>
      </c>
      <c r="J95" s="227">
        <f>SUM(J96:J101)</f>
        <v>4.653200450300301</v>
      </c>
      <c r="K95" s="104"/>
    </row>
    <row r="96" spans="1:11" s="172" customFormat="1" ht="15" customHeight="1" hidden="1">
      <c r="A96" s="147"/>
      <c r="B96" s="129"/>
      <c r="C96" s="148"/>
      <c r="D96" s="154" t="s">
        <v>191</v>
      </c>
      <c r="E96" s="150"/>
      <c r="F96" s="150"/>
      <c r="G96" s="150"/>
      <c r="H96" s="150"/>
      <c r="I96" s="150"/>
      <c r="J96" s="155"/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830</v>
      </c>
      <c r="E97" s="220" t="str">
        <f>IF('46 - передача'!$E$41="","",'46 - передача'!$E$41)</f>
        <v>АО "Газпром энергосбыт Тюмень"</v>
      </c>
      <c r="F97" s="224">
        <f>SUM(G97:J97)</f>
        <v>13.863598503303304</v>
      </c>
      <c r="G97" s="225">
        <f aca="true" t="shared" si="2" ref="G97:J100">G41/555/12</f>
        <v>5.923060810810811</v>
      </c>
      <c r="H97" s="225">
        <f t="shared" si="2"/>
        <v>0</v>
      </c>
      <c r="I97" s="225">
        <f t="shared" si="2"/>
        <v>3.5044825875375376</v>
      </c>
      <c r="J97" s="225">
        <f t="shared" si="2"/>
        <v>4.4360551049549555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831</v>
      </c>
      <c r="E98" s="220" t="str">
        <f>IF('46 - передача'!$E$42="","",'46 - передача'!$E$42)</f>
        <v>АО "Энергосбытовая компания "Восток"</v>
      </c>
      <c r="F98" s="224">
        <f>SUM(G98:J98)</f>
        <v>0.9588880187687688</v>
      </c>
      <c r="G98" s="225">
        <f t="shared" si="2"/>
        <v>0</v>
      </c>
      <c r="H98" s="225">
        <f t="shared" si="2"/>
        <v>0</v>
      </c>
      <c r="I98" s="225">
        <f t="shared" si="2"/>
        <v>0.7417426734234235</v>
      </c>
      <c r="J98" s="225">
        <f t="shared" si="2"/>
        <v>0.21714534534534535</v>
      </c>
      <c r="K98" s="149"/>
    </row>
    <row r="99" spans="1:11" s="172" customFormat="1" ht="15" customHeight="1">
      <c r="A99" s="147"/>
      <c r="B99" s="129"/>
      <c r="C99" s="219" t="s">
        <v>823</v>
      </c>
      <c r="D99" s="111" t="s">
        <v>840</v>
      </c>
      <c r="E99" s="220" t="str">
        <f>IF('46 - передача'!$E$43="","",'46 - передача'!$E$43)</f>
        <v>ООО "Энергокомплекс"</v>
      </c>
      <c r="F99" s="224">
        <f>SUM(G99:J99)</f>
        <v>0.0420412912912913</v>
      </c>
      <c r="G99" s="225">
        <f t="shared" si="2"/>
        <v>0.0420412912912913</v>
      </c>
      <c r="H99" s="225">
        <f t="shared" si="2"/>
        <v>0</v>
      </c>
      <c r="I99" s="225">
        <f t="shared" si="2"/>
        <v>0</v>
      </c>
      <c r="J99" s="225">
        <f t="shared" si="2"/>
        <v>0</v>
      </c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842</v>
      </c>
      <c r="E100" s="220" t="str">
        <f>IF('46 - передача'!$E$44="","",'46 - передача'!$E$44)</f>
        <v>ООО "ПрофСервисТрейд"</v>
      </c>
      <c r="F100" s="224">
        <f>SUM(G100:J100)</f>
        <v>0.026090090090090088</v>
      </c>
      <c r="G100" s="225">
        <f t="shared" si="2"/>
        <v>0</v>
      </c>
      <c r="H100" s="225">
        <f t="shared" si="2"/>
        <v>0</v>
      </c>
      <c r="I100" s="225">
        <f t="shared" si="2"/>
        <v>0.026090090090090088</v>
      </c>
      <c r="J100" s="225">
        <f t="shared" si="2"/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197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174</v>
      </c>
      <c r="E102" s="94" t="s">
        <v>149</v>
      </c>
      <c r="F102" s="224">
        <f>SUM(G102:J102)</f>
        <v>7.117873687687688</v>
      </c>
      <c r="G102" s="224">
        <f>SUM(G103:G109)</f>
        <v>5.817471321321321</v>
      </c>
      <c r="H102" s="224">
        <f>SUM(H103:H109)</f>
        <v>0</v>
      </c>
      <c r="I102" s="224">
        <f>SUM(I103:I109)</f>
        <v>1.3004023663663664</v>
      </c>
      <c r="J102" s="227">
        <f>SUM(J103:J109)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192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832</v>
      </c>
      <c r="E104" s="220" t="str">
        <f>IF('46 - передача'!$E$48="","",'46 - передача'!$E$48)</f>
        <v>АО "СУЭНКО"</v>
      </c>
      <c r="F104" s="224">
        <f>SUM(G104:J104)</f>
        <v>6.3560179819819815</v>
      </c>
      <c r="G104" s="225">
        <f aca="true" t="shared" si="3" ref="G104:J108">G48/555/12</f>
        <v>5.817471321321321</v>
      </c>
      <c r="H104" s="225">
        <f t="shared" si="3"/>
        <v>0</v>
      </c>
      <c r="I104" s="225">
        <f t="shared" si="3"/>
        <v>0.5385466606606607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833</v>
      </c>
      <c r="E105" s="220" t="str">
        <f>IF('46 - передача'!$E$49="","",'46 - передача'!$E$49)</f>
        <v>ООО " Тюменская электросетевая компания"</v>
      </c>
      <c r="F105" s="224">
        <f>SUM(G105:J105)</f>
        <v>0.022647597597597602</v>
      </c>
      <c r="G105" s="225">
        <f t="shared" si="3"/>
        <v>0</v>
      </c>
      <c r="H105" s="225">
        <f t="shared" si="3"/>
        <v>0</v>
      </c>
      <c r="I105" s="225">
        <f t="shared" si="3"/>
        <v>0.022647597597597602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834</v>
      </c>
      <c r="E106" s="220" t="str">
        <f>IF('46 - передача'!$E$50="","",'46 - передача'!$E$50)</f>
        <v>ООО СК "Восток"</v>
      </c>
      <c r="F106" s="224">
        <f>SUM(G106:J106)</f>
        <v>0.48130120120120123</v>
      </c>
      <c r="G106" s="225">
        <f t="shared" si="3"/>
        <v>0</v>
      </c>
      <c r="H106" s="225">
        <f t="shared" si="3"/>
        <v>0</v>
      </c>
      <c r="I106" s="225">
        <f t="shared" si="3"/>
        <v>0.48130120120120123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219" t="s">
        <v>823</v>
      </c>
      <c r="D107" s="111" t="s">
        <v>835</v>
      </c>
      <c r="E107" s="220" t="str">
        <f>IF('46 - передача'!$E$51="","",'46 - передача'!$E$51)</f>
        <v>ООО "Региональная энергетическая компания"</v>
      </c>
      <c r="F107" s="224">
        <f>SUM(G107:J107)</f>
        <v>0.13802867867867866</v>
      </c>
      <c r="G107" s="225">
        <f t="shared" si="3"/>
        <v>0</v>
      </c>
      <c r="H107" s="225">
        <f t="shared" si="3"/>
        <v>0</v>
      </c>
      <c r="I107" s="225">
        <f t="shared" si="3"/>
        <v>0.13802867867867866</v>
      </c>
      <c r="J107" s="225">
        <f t="shared" si="3"/>
        <v>0</v>
      </c>
      <c r="K107" s="149"/>
    </row>
    <row r="108" spans="1:11" s="172" customFormat="1" ht="15" customHeight="1">
      <c r="A108" s="147"/>
      <c r="B108" s="129"/>
      <c r="C108" s="219" t="s">
        <v>823</v>
      </c>
      <c r="D108" s="111" t="s">
        <v>836</v>
      </c>
      <c r="E108" s="220" t="str">
        <f>IF('46 - передача'!$E$52="","",'46 - передача'!$E$52)</f>
        <v>ООО "Дорстрой"</v>
      </c>
      <c r="F108" s="224">
        <f>SUM(G108:J108)</f>
        <v>0.11987822822822823</v>
      </c>
      <c r="G108" s="225">
        <f t="shared" si="3"/>
        <v>0</v>
      </c>
      <c r="H108" s="225">
        <f t="shared" si="3"/>
        <v>0</v>
      </c>
      <c r="I108" s="225">
        <f t="shared" si="3"/>
        <v>0.11987822822822823</v>
      </c>
      <c r="J108" s="225">
        <f t="shared" si="3"/>
        <v>0</v>
      </c>
      <c r="K108" s="149"/>
    </row>
    <row r="109" spans="1:11" s="172" customFormat="1" ht="15" customHeight="1">
      <c r="A109" s="147"/>
      <c r="B109" s="129"/>
      <c r="C109" s="148"/>
      <c r="D109" s="156"/>
      <c r="E109" s="206" t="s">
        <v>196</v>
      </c>
      <c r="F109" s="152"/>
      <c r="G109" s="152"/>
      <c r="H109" s="152"/>
      <c r="I109" s="152"/>
      <c r="J109" s="157"/>
      <c r="K109" s="149"/>
    </row>
    <row r="110" spans="1:11" ht="24" customHeight="1">
      <c r="A110" s="127"/>
      <c r="B110" s="128"/>
      <c r="C110" s="103"/>
      <c r="D110" s="111" t="s">
        <v>175</v>
      </c>
      <c r="E110" s="94" t="s">
        <v>150</v>
      </c>
      <c r="F110" s="224">
        <f>SUM(G110:J110)</f>
        <v>0</v>
      </c>
      <c r="G110" s="224">
        <f>SUM(G111:G112)</f>
        <v>0</v>
      </c>
      <c r="H110" s="224">
        <f>SUM(H111:H112)</f>
        <v>0</v>
      </c>
      <c r="I110" s="224">
        <f>SUM(I111:I112)</f>
        <v>0</v>
      </c>
      <c r="J110" s="227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193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195</v>
      </c>
      <c r="F112" s="152"/>
      <c r="G112" s="152"/>
      <c r="H112" s="152"/>
      <c r="I112" s="152"/>
      <c r="J112" s="157"/>
      <c r="K112" s="149"/>
    </row>
    <row r="113" spans="3:11" ht="24" customHeight="1">
      <c r="C113" s="148"/>
      <c r="D113" s="111" t="s">
        <v>176</v>
      </c>
      <c r="E113" s="175" t="s">
        <v>207</v>
      </c>
      <c r="F113" s="228">
        <f>SUM(G113:J113)</f>
        <v>0</v>
      </c>
      <c r="G113" s="228">
        <f>SUM(G114:G115)</f>
        <v>0</v>
      </c>
      <c r="H113" s="228">
        <f>SUM(H114:H115)</f>
        <v>0</v>
      </c>
      <c r="I113" s="228">
        <f>SUM(I114:I115)</f>
        <v>0</v>
      </c>
      <c r="J113" s="227">
        <f>SUM(J114:J115)</f>
        <v>0</v>
      </c>
      <c r="K113" s="149"/>
    </row>
    <row r="114" spans="1:11" s="172" customFormat="1" ht="15" customHeight="1" hidden="1">
      <c r="A114" s="147"/>
      <c r="B114" s="129"/>
      <c r="C114" s="148"/>
      <c r="D114" s="154" t="s">
        <v>241</v>
      </c>
      <c r="E114" s="150"/>
      <c r="F114" s="150"/>
      <c r="G114" s="150"/>
      <c r="H114" s="150"/>
      <c r="I114" s="150"/>
      <c r="J114" s="155"/>
      <c r="K114" s="149"/>
    </row>
    <row r="115" spans="3:11" ht="15" customHeight="1">
      <c r="C115" s="148"/>
      <c r="D115" s="183"/>
      <c r="E115" s="206" t="s">
        <v>210</v>
      </c>
      <c r="F115" s="184"/>
      <c r="G115" s="184"/>
      <c r="H115" s="184"/>
      <c r="I115" s="184"/>
      <c r="J115" s="185"/>
      <c r="K115" s="149"/>
    </row>
    <row r="116" spans="1:11" ht="24" customHeight="1">
      <c r="A116" s="127"/>
      <c r="B116" s="128"/>
      <c r="C116" s="103"/>
      <c r="D116" s="111" t="s">
        <v>246</v>
      </c>
      <c r="E116" s="94" t="s">
        <v>248</v>
      </c>
      <c r="F116" s="224">
        <f>SUM(G116:J116)</f>
        <v>0</v>
      </c>
      <c r="G116" s="224">
        <f>SUM(G117:G118)</f>
        <v>0</v>
      </c>
      <c r="H116" s="224">
        <f>SUM(H117:H118)</f>
        <v>0</v>
      </c>
      <c r="I116" s="224">
        <f>SUM(I117:I118)</f>
        <v>0</v>
      </c>
      <c r="J116" s="227">
        <f>SUM(J117:J118)</f>
        <v>0</v>
      </c>
      <c r="K116" s="104"/>
    </row>
    <row r="117" spans="1:11" s="172" customFormat="1" ht="15" customHeight="1" hidden="1">
      <c r="A117" s="147"/>
      <c r="B117" s="129"/>
      <c r="C117" s="148"/>
      <c r="D117" s="154" t="s">
        <v>247</v>
      </c>
      <c r="E117" s="150"/>
      <c r="F117" s="150"/>
      <c r="G117" s="150"/>
      <c r="H117" s="150"/>
      <c r="I117" s="150"/>
      <c r="J117" s="155"/>
      <c r="K117" s="149"/>
    </row>
    <row r="118" spans="1:11" s="172" customFormat="1" ht="15" customHeight="1">
      <c r="A118" s="147"/>
      <c r="B118" s="129"/>
      <c r="C118" s="148"/>
      <c r="D118" s="156"/>
      <c r="E118" s="206" t="s">
        <v>196</v>
      </c>
      <c r="F118" s="152"/>
      <c r="G118" s="152"/>
      <c r="H118" s="152"/>
      <c r="I118" s="152"/>
      <c r="J118" s="157"/>
      <c r="K118" s="149"/>
    </row>
    <row r="119" spans="1:11" ht="30" customHeight="1">
      <c r="A119" s="127"/>
      <c r="B119" s="128"/>
      <c r="C119" s="103"/>
      <c r="D119" s="111" t="s">
        <v>177</v>
      </c>
      <c r="E119" s="95" t="s">
        <v>152</v>
      </c>
      <c r="F119" s="224">
        <f>SUM(G119:I119)</f>
        <v>11.80448843836336</v>
      </c>
      <c r="G119" s="228">
        <f>SUM(G90:J90)</f>
        <v>7.151287987987987</v>
      </c>
      <c r="H119" s="228">
        <f>SUM(G91:J91)</f>
        <v>0</v>
      </c>
      <c r="I119" s="228">
        <f>SUM(G92:J92)</f>
        <v>4.653200450375373</v>
      </c>
      <c r="J119" s="136"/>
      <c r="K119" s="104"/>
    </row>
    <row r="120" spans="1:11" ht="30" customHeight="1">
      <c r="A120" s="127"/>
      <c r="B120" s="128"/>
      <c r="C120" s="103"/>
      <c r="D120" s="111" t="s">
        <v>178</v>
      </c>
      <c r="E120" s="95" t="s">
        <v>151</v>
      </c>
      <c r="F120" s="224">
        <f aca="true" t="shared" si="4" ref="F120:F128">SUM(G120:J120)</f>
        <v>0</v>
      </c>
      <c r="G120" s="225"/>
      <c r="H120" s="225"/>
      <c r="I120" s="225"/>
      <c r="J120" s="226"/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179</v>
      </c>
      <c r="E122" s="95" t="s">
        <v>153</v>
      </c>
      <c r="F122" s="224">
        <f>SUM(G122:J122)</f>
        <v>0.8098671174924925</v>
      </c>
      <c r="G122" s="228">
        <f>SUM(G123:G124)</f>
        <v>0.628692942942943</v>
      </c>
      <c r="H122" s="228">
        <f>SUM(H123:H124)</f>
        <v>0</v>
      </c>
      <c r="I122" s="228">
        <f>SUM(I123:I124)</f>
        <v>0.18117417454954957</v>
      </c>
      <c r="J122" s="227">
        <f>SUM(J123:J124)</f>
        <v>0</v>
      </c>
      <c r="K122" s="104"/>
    </row>
    <row r="123" spans="1:11" ht="24" customHeight="1">
      <c r="A123" s="127"/>
      <c r="B123" s="128"/>
      <c r="C123" s="103"/>
      <c r="D123" s="111" t="s">
        <v>182</v>
      </c>
      <c r="E123" s="94" t="s">
        <v>154</v>
      </c>
      <c r="F123" s="224">
        <f t="shared" si="4"/>
        <v>0</v>
      </c>
      <c r="G123" s="225"/>
      <c r="H123" s="225"/>
      <c r="I123" s="225"/>
      <c r="J123" s="226"/>
      <c r="K123" s="104"/>
    </row>
    <row r="124" spans="1:11" ht="24" customHeight="1">
      <c r="A124" s="127"/>
      <c r="B124" s="128"/>
      <c r="C124" s="103"/>
      <c r="D124" s="111" t="s">
        <v>240</v>
      </c>
      <c r="E124" s="96" t="s">
        <v>155</v>
      </c>
      <c r="F124" s="224">
        <f t="shared" si="4"/>
        <v>0.8098671174924925</v>
      </c>
      <c r="G124" s="225">
        <f>G68/555/12</f>
        <v>0.628692942942943</v>
      </c>
      <c r="H124" s="225">
        <f>H68/555/12</f>
        <v>0</v>
      </c>
      <c r="I124" s="225">
        <f>I68/555/12</f>
        <v>0.18117417454954957</v>
      </c>
      <c r="J124" s="225">
        <f>J68/555/12</f>
        <v>0</v>
      </c>
      <c r="K124" s="104"/>
    </row>
    <row r="125" spans="1:11" ht="9" customHeight="1">
      <c r="A125" s="127"/>
      <c r="B125" s="128"/>
      <c r="C125" s="103"/>
      <c r="D125" s="202"/>
      <c r="E125" s="203"/>
      <c r="F125" s="204"/>
      <c r="G125" s="205"/>
      <c r="H125" s="205"/>
      <c r="I125" s="205"/>
      <c r="J125" s="208"/>
      <c r="K125" s="104"/>
    </row>
    <row r="126" spans="1:11" ht="30" customHeight="1">
      <c r="A126" s="127"/>
      <c r="B126" s="128"/>
      <c r="C126" s="103"/>
      <c r="D126" s="111" t="s">
        <v>180</v>
      </c>
      <c r="E126" s="95" t="s">
        <v>156</v>
      </c>
      <c r="F126" s="224">
        <f t="shared" si="4"/>
        <v>0</v>
      </c>
      <c r="G126" s="225"/>
      <c r="H126" s="225"/>
      <c r="I126" s="225"/>
      <c r="J126" s="226"/>
      <c r="K126" s="104"/>
    </row>
    <row r="127" spans="1:11" ht="30" customHeight="1">
      <c r="A127" s="127"/>
      <c r="B127" s="128"/>
      <c r="C127" s="103"/>
      <c r="D127" s="111" t="s">
        <v>181</v>
      </c>
      <c r="E127" s="95" t="s">
        <v>157</v>
      </c>
      <c r="F127" s="224">
        <f t="shared" si="4"/>
        <v>0</v>
      </c>
      <c r="G127" s="225"/>
      <c r="H127" s="225"/>
      <c r="I127" s="225"/>
      <c r="J127" s="226"/>
      <c r="K127" s="104"/>
    </row>
    <row r="128" spans="1:11" ht="30" customHeight="1" thickBot="1">
      <c r="A128" s="127"/>
      <c r="B128" s="128"/>
      <c r="C128" s="103"/>
      <c r="D128" s="139" t="s">
        <v>183</v>
      </c>
      <c r="E128" s="140" t="s">
        <v>2</v>
      </c>
      <c r="F128" s="233">
        <f t="shared" si="4"/>
        <v>7.50752515710218E-11</v>
      </c>
      <c r="G128" s="234">
        <f>G74-G94-G119-G120-G122+G126-G127</f>
        <v>2.1094237467877974E-15</v>
      </c>
      <c r="H128" s="234">
        <f>H74+H89-H94-H119-H120-H122+H126-H127</f>
        <v>0</v>
      </c>
      <c r="I128" s="234">
        <f>I74+I89-I94-I119-I120-I122+I126-I127</f>
        <v>7.494005416219807E-16</v>
      </c>
      <c r="J128" s="235">
        <f>J74+J89-J94-J120-J122+J126-J127</f>
        <v>7.507239274673339E-11</v>
      </c>
      <c r="K128" s="104"/>
    </row>
    <row r="129" spans="1:11" ht="18" customHeight="1" thickBot="1">
      <c r="A129" s="127"/>
      <c r="B129" s="128"/>
      <c r="C129" s="103"/>
      <c r="D129" s="281" t="s">
        <v>185</v>
      </c>
      <c r="E129" s="282"/>
      <c r="F129" s="282"/>
      <c r="G129" s="282"/>
      <c r="H129" s="282"/>
      <c r="I129" s="282"/>
      <c r="J129" s="283"/>
      <c r="K129" s="104"/>
    </row>
    <row r="130" spans="1:11" ht="30" customHeight="1">
      <c r="A130" s="127"/>
      <c r="B130" s="128"/>
      <c r="C130" s="103"/>
      <c r="D130" s="141" t="s">
        <v>138</v>
      </c>
      <c r="E130" s="142" t="s">
        <v>160</v>
      </c>
      <c r="F130" s="236">
        <f>SUM(G130:J130)</f>
        <v>14.890617903453453</v>
      </c>
      <c r="G130" s="225">
        <f>G95</f>
        <v>5.965102102102102</v>
      </c>
      <c r="H130" s="225">
        <f>H95</f>
        <v>0</v>
      </c>
      <c r="I130" s="225">
        <f>I95</f>
        <v>4.272315351051051</v>
      </c>
      <c r="J130" s="225">
        <f>J95</f>
        <v>4.653200450300301</v>
      </c>
      <c r="K130" s="104"/>
    </row>
    <row r="131" spans="1:11" ht="30" customHeight="1" thickBot="1">
      <c r="A131" s="127"/>
      <c r="B131" s="128"/>
      <c r="C131" s="103"/>
      <c r="D131" s="139" t="s">
        <v>137</v>
      </c>
      <c r="E131" s="143" t="s">
        <v>161</v>
      </c>
      <c r="F131" s="234">
        <f>SUM(G131:J131)</f>
        <v>0</v>
      </c>
      <c r="G131" s="225"/>
      <c r="H131" s="225"/>
      <c r="I131" s="225"/>
      <c r="J131" s="226"/>
      <c r="K131" s="104"/>
    </row>
    <row r="132" spans="1:11" ht="18" customHeight="1" thickBot="1">
      <c r="A132" s="127"/>
      <c r="B132" s="128"/>
      <c r="C132" s="103"/>
      <c r="D132" s="275" t="s">
        <v>205</v>
      </c>
      <c r="E132" s="276"/>
      <c r="F132" s="276"/>
      <c r="G132" s="276"/>
      <c r="H132" s="276"/>
      <c r="I132" s="276"/>
      <c r="J132" s="277"/>
      <c r="K132" s="104"/>
    </row>
    <row r="133" spans="1:11" ht="30" customHeight="1">
      <c r="A133" s="127"/>
      <c r="B133" s="128"/>
      <c r="C133" s="103"/>
      <c r="D133" s="134" t="s">
        <v>138</v>
      </c>
      <c r="E133" s="174" t="s">
        <v>15</v>
      </c>
      <c r="F133" s="222">
        <f>SUM(G133:J133)</f>
        <v>164168.9119005152</v>
      </c>
      <c r="G133" s="237">
        <f>SUM(G134,G141,G144)</f>
        <v>61271.82916602</v>
      </c>
      <c r="H133" s="237">
        <f>SUM(H134,H141,H144)</f>
        <v>0</v>
      </c>
      <c r="I133" s="237">
        <f>SUM(I134,I141,I144)</f>
        <v>74377.31597203197</v>
      </c>
      <c r="J133" s="238">
        <f>SUM(J134,J141,J144)</f>
        <v>28519.766762463245</v>
      </c>
      <c r="K133" s="104"/>
    </row>
    <row r="134" spans="1:11" s="172" customFormat="1" ht="24" customHeight="1">
      <c r="A134" s="147"/>
      <c r="B134" s="129"/>
      <c r="C134" s="148"/>
      <c r="D134" s="111" t="s">
        <v>166</v>
      </c>
      <c r="E134" s="175" t="s">
        <v>206</v>
      </c>
      <c r="F134" s="228">
        <f>SUM(G134:J134)</f>
        <v>164168.9119005152</v>
      </c>
      <c r="G134" s="228">
        <f>SUM(G135:G140)</f>
        <v>61271.82916602</v>
      </c>
      <c r="H134" s="228">
        <f>SUM(H135:H140)</f>
        <v>0</v>
      </c>
      <c r="I134" s="228">
        <f>SUM(I135:I140)</f>
        <v>74377.31597203197</v>
      </c>
      <c r="J134" s="227">
        <f>SUM(J135:J140)</f>
        <v>28519.766762463245</v>
      </c>
      <c r="K134" s="149"/>
    </row>
    <row r="135" spans="1:11" s="172" customFormat="1" ht="15" customHeight="1" hidden="1">
      <c r="A135" s="147"/>
      <c r="B135" s="129"/>
      <c r="C135" s="148"/>
      <c r="D135" s="154" t="s">
        <v>211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837</v>
      </c>
      <c r="E136" s="153" t="s">
        <v>739</v>
      </c>
      <c r="F136" s="224">
        <f>SUM(G136:J136)</f>
        <v>150561.1213840102</v>
      </c>
      <c r="G136" s="225">
        <v>60848.40128375</v>
      </c>
      <c r="H136" s="225">
        <v>0</v>
      </c>
      <c r="I136" s="225">
        <v>61795.150814866975</v>
      </c>
      <c r="J136" s="225">
        <v>27917.569285393245</v>
      </c>
      <c r="K136" s="149"/>
    </row>
    <row r="137" spans="1:11" s="172" customFormat="1" ht="15" customHeight="1">
      <c r="A137" s="147"/>
      <c r="B137" s="129"/>
      <c r="C137" s="218" t="s">
        <v>823</v>
      </c>
      <c r="D137" s="111" t="s">
        <v>838</v>
      </c>
      <c r="E137" s="153" t="s">
        <v>362</v>
      </c>
      <c r="F137" s="224">
        <f>SUM(G137:J137)</f>
        <v>12756.810214235007</v>
      </c>
      <c r="G137" s="225">
        <v>0</v>
      </c>
      <c r="H137" s="225">
        <v>0</v>
      </c>
      <c r="I137" s="225">
        <v>12154.612737165007</v>
      </c>
      <c r="J137" s="226">
        <v>602.19747707</v>
      </c>
      <c r="K137" s="149"/>
    </row>
    <row r="138" spans="1:11" s="172" customFormat="1" ht="15" customHeight="1">
      <c r="A138" s="147"/>
      <c r="B138" s="129"/>
      <c r="C138" s="218" t="s">
        <v>823</v>
      </c>
      <c r="D138" s="111" t="s">
        <v>841</v>
      </c>
      <c r="E138" s="153" t="s">
        <v>770</v>
      </c>
      <c r="F138" s="224">
        <f>SUM(G138:J138)</f>
        <v>423.42788227000005</v>
      </c>
      <c r="G138" s="225">
        <v>423.42788227000005</v>
      </c>
      <c r="H138" s="225">
        <v>0</v>
      </c>
      <c r="I138" s="225"/>
      <c r="J138" s="226">
        <v>0</v>
      </c>
      <c r="K138" s="149"/>
    </row>
    <row r="139" spans="1:11" s="172" customFormat="1" ht="15" customHeight="1">
      <c r="A139" s="147"/>
      <c r="B139" s="129"/>
      <c r="C139" s="218" t="s">
        <v>823</v>
      </c>
      <c r="D139" s="111" t="s">
        <v>843</v>
      </c>
      <c r="E139" s="153" t="s">
        <v>761</v>
      </c>
      <c r="F139" s="224">
        <f>SUM(G139:J139)</f>
        <v>427.55242</v>
      </c>
      <c r="G139" s="225"/>
      <c r="H139" s="225">
        <v>0</v>
      </c>
      <c r="I139" s="225">
        <v>427.55242</v>
      </c>
      <c r="J139" s="226">
        <v>0</v>
      </c>
      <c r="K139" s="149"/>
    </row>
    <row r="140" spans="1:11" s="172" customFormat="1" ht="15" customHeight="1">
      <c r="A140" s="147"/>
      <c r="B140" s="129"/>
      <c r="C140" s="148"/>
      <c r="D140" s="156"/>
      <c r="E140" s="146" t="s">
        <v>197</v>
      </c>
      <c r="F140" s="152"/>
      <c r="G140" s="152"/>
      <c r="H140" s="152"/>
      <c r="I140" s="152"/>
      <c r="J140" s="157"/>
      <c r="K140" s="149"/>
    </row>
    <row r="141" spans="1:11" ht="24" customHeight="1">
      <c r="A141" s="128"/>
      <c r="B141" s="128"/>
      <c r="C141" s="103"/>
      <c r="D141" s="111" t="s">
        <v>167</v>
      </c>
      <c r="E141" s="175" t="s">
        <v>213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04"/>
    </row>
    <row r="142" spans="1:11" s="172" customFormat="1" ht="15" customHeight="1" hidden="1">
      <c r="A142" s="147" t="s">
        <v>212</v>
      </c>
      <c r="B142" s="129"/>
      <c r="C142" s="148"/>
      <c r="D142" s="154" t="s">
        <v>189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>
      <c r="A143" s="147"/>
      <c r="B143" s="129"/>
      <c r="C143" s="148"/>
      <c r="D143" s="176"/>
      <c r="E143" s="146" t="s">
        <v>196</v>
      </c>
      <c r="F143" s="177"/>
      <c r="G143" s="177"/>
      <c r="H143" s="177"/>
      <c r="I143" s="177"/>
      <c r="J143" s="178"/>
      <c r="K143" s="149"/>
    </row>
    <row r="144" spans="1:11" s="172" customFormat="1" ht="24" customHeight="1">
      <c r="A144" s="147"/>
      <c r="B144" s="129"/>
      <c r="C144" s="148"/>
      <c r="D144" s="111" t="s">
        <v>168</v>
      </c>
      <c r="E144" s="175" t="s">
        <v>207</v>
      </c>
      <c r="F144" s="228">
        <f>SUM(G144:J144)</f>
        <v>0</v>
      </c>
      <c r="G144" s="228">
        <f>SUM(G145:G146)</f>
        <v>0</v>
      </c>
      <c r="H144" s="228">
        <f>SUM(H145:H146)</f>
        <v>0</v>
      </c>
      <c r="I144" s="228">
        <f>SUM(I145:I146)</f>
        <v>0</v>
      </c>
      <c r="J144" s="227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190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9"/>
      <c r="E146" s="146" t="s">
        <v>210</v>
      </c>
      <c r="F146" s="180"/>
      <c r="G146" s="180"/>
      <c r="H146" s="180"/>
      <c r="I146" s="180"/>
      <c r="J146" s="181"/>
      <c r="K146" s="149"/>
    </row>
    <row r="147" spans="1:11" s="172" customFormat="1" ht="18" customHeight="1" thickBot="1">
      <c r="A147" s="129"/>
      <c r="B147" s="129"/>
      <c r="C147" s="148"/>
      <c r="D147" s="275" t="s">
        <v>208</v>
      </c>
      <c r="E147" s="276"/>
      <c r="F147" s="276"/>
      <c r="G147" s="276"/>
      <c r="H147" s="276"/>
      <c r="I147" s="276"/>
      <c r="J147" s="277"/>
      <c r="K147" s="149"/>
    </row>
    <row r="148" spans="1:11" s="172" customFormat="1" ht="23.25" customHeight="1">
      <c r="A148" s="129"/>
      <c r="B148" s="129"/>
      <c r="C148" s="148"/>
      <c r="D148" s="111" t="s">
        <v>138</v>
      </c>
      <c r="E148" s="144" t="s">
        <v>141</v>
      </c>
      <c r="F148" s="228">
        <f>SUM(G148:J148)</f>
        <v>7009.36320208</v>
      </c>
      <c r="G148" s="224">
        <f>SUM(G149:G151)</f>
        <v>6804.62419598</v>
      </c>
      <c r="H148" s="224">
        <f>SUM(H149:H151)</f>
        <v>0</v>
      </c>
      <c r="I148" s="224">
        <f>SUM(I149:I151)</f>
        <v>204.73900609999998</v>
      </c>
      <c r="J148" s="227">
        <f>SUM(J149:J151)</f>
        <v>0</v>
      </c>
      <c r="K148" s="149"/>
    </row>
    <row r="149" spans="1:11" s="172" customFormat="1" ht="13.5" customHeight="1" hidden="1">
      <c r="A149" s="147"/>
      <c r="B149" s="129"/>
      <c r="C149" s="148"/>
      <c r="D149" s="154" t="s">
        <v>194</v>
      </c>
      <c r="E149" s="150"/>
      <c r="F149" s="150"/>
      <c r="G149" s="150"/>
      <c r="H149" s="150"/>
      <c r="I149" s="150"/>
      <c r="J149" s="155"/>
      <c r="K149" s="149"/>
    </row>
    <row r="150" spans="1:11" s="172" customFormat="1" ht="15" customHeight="1">
      <c r="A150" s="147"/>
      <c r="B150" s="129"/>
      <c r="C150" s="218" t="s">
        <v>823</v>
      </c>
      <c r="D150" s="111" t="s">
        <v>166</v>
      </c>
      <c r="E150" s="153" t="s">
        <v>782</v>
      </c>
      <c r="F150" s="224">
        <f>SUM(G150:J150)</f>
        <v>7009.36320208</v>
      </c>
      <c r="G150" s="225">
        <v>6804.62419598</v>
      </c>
      <c r="H150" s="225"/>
      <c r="I150" s="225">
        <v>204.73900609999998</v>
      </c>
      <c r="J150" s="226"/>
      <c r="K150" s="149"/>
    </row>
    <row r="151" spans="1:11" s="172" customFormat="1" ht="15" customHeight="1" thickBot="1">
      <c r="A151" s="129"/>
      <c r="B151" s="129"/>
      <c r="C151" s="148"/>
      <c r="D151" s="176"/>
      <c r="E151" s="146" t="s">
        <v>237</v>
      </c>
      <c r="F151" s="177"/>
      <c r="G151" s="177"/>
      <c r="H151" s="177"/>
      <c r="I151" s="177"/>
      <c r="J151" s="178"/>
      <c r="K151" s="149"/>
    </row>
    <row r="152" spans="1:11" ht="18" customHeight="1" thickBot="1">
      <c r="A152" s="128"/>
      <c r="B152" s="168"/>
      <c r="C152" s="148"/>
      <c r="D152" s="275" t="s">
        <v>209</v>
      </c>
      <c r="E152" s="276"/>
      <c r="F152" s="276"/>
      <c r="G152" s="276"/>
      <c r="H152" s="276"/>
      <c r="I152" s="276"/>
      <c r="J152" s="277"/>
      <c r="K152" s="149"/>
    </row>
    <row r="153" spans="3:11" ht="30" customHeight="1">
      <c r="C153" s="148"/>
      <c r="D153" s="134" t="s">
        <v>138</v>
      </c>
      <c r="E153" s="182" t="s">
        <v>184</v>
      </c>
      <c r="F153" s="222">
        <f>SUM(G153:J153)</f>
        <v>164168.9119005152</v>
      </c>
      <c r="G153" s="221">
        <f>SUM(G154,G161,G164)</f>
        <v>61271.82916602</v>
      </c>
      <c r="H153" s="221">
        <f>SUM(H154,H161,H164)</f>
        <v>0</v>
      </c>
      <c r="I153" s="221">
        <f>SUM(I154,I161,I164)</f>
        <v>74377.31597203197</v>
      </c>
      <c r="J153" s="223">
        <f>SUM(J154,J161,J164)</f>
        <v>28519.766762463245</v>
      </c>
      <c r="K153" s="149"/>
    </row>
    <row r="154" spans="3:11" ht="24" customHeight="1">
      <c r="C154" s="148"/>
      <c r="D154" s="111" t="s">
        <v>166</v>
      </c>
      <c r="E154" s="175" t="s">
        <v>206</v>
      </c>
      <c r="F154" s="228">
        <f>SUM(G154:J154)</f>
        <v>164168.9119005152</v>
      </c>
      <c r="G154" s="228">
        <f>SUM(G155:G160)</f>
        <v>61271.82916602</v>
      </c>
      <c r="H154" s="228">
        <f>SUM(H155:H160)</f>
        <v>0</v>
      </c>
      <c r="I154" s="228">
        <f>SUM(I155:I160)</f>
        <v>74377.31597203197</v>
      </c>
      <c r="J154" s="227">
        <f>SUM(J155:J160)</f>
        <v>28519.766762463245</v>
      </c>
      <c r="K154" s="149"/>
    </row>
    <row r="155" spans="1:11" s="172" customFormat="1" ht="1.5" customHeight="1">
      <c r="A155" s="147"/>
      <c r="B155" s="129"/>
      <c r="C155" s="148"/>
      <c r="D155" s="154" t="s">
        <v>211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19" t="s">
        <v>823</v>
      </c>
      <c r="D156" s="111" t="s">
        <v>837</v>
      </c>
      <c r="E156" s="220" t="str">
        <f>IF('46 - передача'!$E$136="","",'46 - передача'!$E$136)</f>
        <v>АО "Газпром энергосбыт Тюмень"</v>
      </c>
      <c r="F156" s="224">
        <f>SUM(G156:J156)</f>
        <v>150561.1213840102</v>
      </c>
      <c r="G156" s="225">
        <f aca="true" t="shared" si="5" ref="G156:J159">G136</f>
        <v>60848.40128375</v>
      </c>
      <c r="H156" s="225">
        <f t="shared" si="5"/>
        <v>0</v>
      </c>
      <c r="I156" s="225">
        <f t="shared" si="5"/>
        <v>61795.150814866975</v>
      </c>
      <c r="J156" s="225">
        <f t="shared" si="5"/>
        <v>27917.569285393245</v>
      </c>
      <c r="K156" s="149"/>
    </row>
    <row r="157" spans="1:11" s="172" customFormat="1" ht="15" customHeight="1">
      <c r="A157" s="147"/>
      <c r="B157" s="129"/>
      <c r="C157" s="219" t="s">
        <v>823</v>
      </c>
      <c r="D157" s="111" t="s">
        <v>838</v>
      </c>
      <c r="E157" s="220" t="str">
        <f>IF('46 - передача'!$E$137="","",'46 - передача'!$E$137)</f>
        <v>АО "Энергосбытовая компания "Восток"</v>
      </c>
      <c r="F157" s="224">
        <f>SUM(G157:J157)</f>
        <v>12756.810214235007</v>
      </c>
      <c r="G157" s="225">
        <f t="shared" si="5"/>
        <v>0</v>
      </c>
      <c r="H157" s="225">
        <f t="shared" si="5"/>
        <v>0</v>
      </c>
      <c r="I157" s="225">
        <f t="shared" si="5"/>
        <v>12154.612737165007</v>
      </c>
      <c r="J157" s="225">
        <f t="shared" si="5"/>
        <v>602.19747707</v>
      </c>
      <c r="K157" s="149"/>
    </row>
    <row r="158" spans="1:11" s="172" customFormat="1" ht="15" customHeight="1">
      <c r="A158" s="147"/>
      <c r="B158" s="129"/>
      <c r="C158" s="219" t="s">
        <v>823</v>
      </c>
      <c r="D158" s="111" t="s">
        <v>841</v>
      </c>
      <c r="E158" s="220" t="str">
        <f>IF('46 - передача'!$E$138="","",'46 - передача'!$E$138)</f>
        <v>ООО "Энергокомплекс"</v>
      </c>
      <c r="F158" s="224">
        <f>SUM(G158:J158)</f>
        <v>423.42788227000005</v>
      </c>
      <c r="G158" s="225">
        <f t="shared" si="5"/>
        <v>423.42788227000005</v>
      </c>
      <c r="H158" s="225">
        <f t="shared" si="5"/>
        <v>0</v>
      </c>
      <c r="I158" s="225">
        <f t="shared" si="5"/>
        <v>0</v>
      </c>
      <c r="J158" s="225">
        <f t="shared" si="5"/>
        <v>0</v>
      </c>
      <c r="K158" s="149"/>
    </row>
    <row r="159" spans="1:11" s="172" customFormat="1" ht="15" customHeight="1">
      <c r="A159" s="147"/>
      <c r="B159" s="129"/>
      <c r="C159" s="219" t="s">
        <v>823</v>
      </c>
      <c r="D159" s="111" t="s">
        <v>843</v>
      </c>
      <c r="E159" s="220" t="str">
        <f>IF('46 - передача'!$E$139="","",'46 - передача'!$E$139)</f>
        <v>ООО "ПрофСервисТрейд"</v>
      </c>
      <c r="F159" s="224">
        <f>SUM(G159:J159)</f>
        <v>427.55242</v>
      </c>
      <c r="G159" s="225">
        <f t="shared" si="5"/>
        <v>0</v>
      </c>
      <c r="H159" s="225">
        <f t="shared" si="5"/>
        <v>0</v>
      </c>
      <c r="I159" s="225">
        <f t="shared" si="5"/>
        <v>427.55242</v>
      </c>
      <c r="J159" s="225">
        <f t="shared" si="5"/>
        <v>0</v>
      </c>
      <c r="K159" s="149"/>
    </row>
    <row r="160" spans="3:11" ht="15" customHeight="1">
      <c r="C160" s="148"/>
      <c r="D160" s="156"/>
      <c r="E160" s="206" t="s">
        <v>197</v>
      </c>
      <c r="F160" s="152"/>
      <c r="G160" s="152"/>
      <c r="H160" s="152"/>
      <c r="I160" s="152"/>
      <c r="J160" s="157"/>
      <c r="K160" s="149"/>
    </row>
    <row r="161" spans="3:11" ht="24" customHeight="1">
      <c r="C161" s="148"/>
      <c r="D161" s="111" t="s">
        <v>167</v>
      </c>
      <c r="E161" s="175" t="s">
        <v>213</v>
      </c>
      <c r="F161" s="228">
        <f>SUM(G161:J161)</f>
        <v>0</v>
      </c>
      <c r="G161" s="228">
        <f>SUM(G162:G163)</f>
        <v>0</v>
      </c>
      <c r="H161" s="228">
        <f>SUM(H162:H163)</f>
        <v>0</v>
      </c>
      <c r="I161" s="228">
        <f>SUM(I162:I163)</f>
        <v>0</v>
      </c>
      <c r="J161" s="227">
        <f>SUM(J162:J163)</f>
        <v>0</v>
      </c>
      <c r="K161" s="149"/>
    </row>
    <row r="162" spans="1:11" s="172" customFormat="1" ht="15" customHeight="1" hidden="1">
      <c r="A162" s="147"/>
      <c r="B162" s="129"/>
      <c r="C162" s="148"/>
      <c r="D162" s="154" t="s">
        <v>189</v>
      </c>
      <c r="E162" s="150"/>
      <c r="F162" s="150"/>
      <c r="G162" s="150"/>
      <c r="H162" s="150"/>
      <c r="I162" s="150"/>
      <c r="J162" s="155"/>
      <c r="K162" s="149"/>
    </row>
    <row r="163" spans="3:11" ht="15" customHeight="1">
      <c r="C163" s="148"/>
      <c r="D163" s="176"/>
      <c r="E163" s="206" t="s">
        <v>196</v>
      </c>
      <c r="F163" s="177"/>
      <c r="G163" s="177"/>
      <c r="H163" s="177"/>
      <c r="I163" s="177"/>
      <c r="J163" s="178"/>
      <c r="K163" s="149"/>
    </row>
    <row r="164" spans="3:11" ht="24" customHeight="1">
      <c r="C164" s="148"/>
      <c r="D164" s="111" t="s">
        <v>168</v>
      </c>
      <c r="E164" s="175" t="s">
        <v>207</v>
      </c>
      <c r="F164" s="228">
        <f>SUM(G164:J164)</f>
        <v>0</v>
      </c>
      <c r="G164" s="228">
        <f>SUM(G165:G166)</f>
        <v>0</v>
      </c>
      <c r="H164" s="228">
        <f>SUM(H165:H166)</f>
        <v>0</v>
      </c>
      <c r="I164" s="228">
        <f>SUM(I165:I166)</f>
        <v>0</v>
      </c>
      <c r="J164" s="227">
        <f>SUM(J165:J166)</f>
        <v>0</v>
      </c>
      <c r="K164" s="149"/>
    </row>
    <row r="165" spans="1:11" s="172" customFormat="1" ht="15" customHeight="1" hidden="1">
      <c r="A165" s="147"/>
      <c r="B165" s="129"/>
      <c r="C165" s="148"/>
      <c r="D165" s="154" t="s">
        <v>190</v>
      </c>
      <c r="E165" s="150"/>
      <c r="F165" s="150"/>
      <c r="G165" s="150"/>
      <c r="H165" s="150"/>
      <c r="I165" s="150"/>
      <c r="J165" s="155"/>
      <c r="K165" s="149"/>
    </row>
    <row r="166" spans="3:11" ht="15" customHeight="1">
      <c r="C166" s="148"/>
      <c r="D166" s="183"/>
      <c r="E166" s="206" t="s">
        <v>210</v>
      </c>
      <c r="F166" s="184"/>
      <c r="G166" s="184"/>
      <c r="H166" s="184"/>
      <c r="I166" s="184"/>
      <c r="J166" s="185"/>
      <c r="K166" s="149"/>
    </row>
    <row r="167" spans="1:11" ht="15.75" customHeight="1">
      <c r="A167" s="127"/>
      <c r="B167" s="128"/>
      <c r="C167" s="103"/>
      <c r="D167" s="202"/>
      <c r="E167" s="203"/>
      <c r="F167" s="204"/>
      <c r="G167" s="205"/>
      <c r="H167" s="205"/>
      <c r="I167" s="205"/>
      <c r="J167" s="208"/>
      <c r="K167" s="104"/>
    </row>
    <row r="168" spans="3:11" ht="30.75" customHeight="1">
      <c r="C168" s="148"/>
      <c r="D168" s="111" t="s">
        <v>137</v>
      </c>
      <c r="E168" s="144" t="s">
        <v>202</v>
      </c>
      <c r="F168" s="228">
        <f>SUM(G168:J168)</f>
        <v>93633.36437638</v>
      </c>
      <c r="G168" s="228">
        <f>SUM(G169:G171)</f>
        <v>90939.92790286</v>
      </c>
      <c r="H168" s="228">
        <f>SUM(H169:H171)</f>
        <v>0</v>
      </c>
      <c r="I168" s="228">
        <f>SUM(I169:I171)</f>
        <v>2693.43647352</v>
      </c>
      <c r="J168" s="227">
        <f>SUM(J169:J171)</f>
        <v>0</v>
      </c>
      <c r="K168" s="149"/>
    </row>
    <row r="169" spans="1:11" s="172" customFormat="1" ht="18" customHeight="1">
      <c r="A169" s="147"/>
      <c r="B169" s="129"/>
      <c r="C169" s="148"/>
      <c r="D169" s="154" t="s">
        <v>201</v>
      </c>
      <c r="E169" s="150"/>
      <c r="F169" s="150"/>
      <c r="G169" s="150"/>
      <c r="H169" s="150"/>
      <c r="I169" s="150"/>
      <c r="J169" s="155"/>
      <c r="K169" s="149"/>
    </row>
    <row r="170" spans="1:11" s="172" customFormat="1" ht="15" customHeight="1">
      <c r="A170" s="147"/>
      <c r="B170" s="129"/>
      <c r="C170" s="219" t="s">
        <v>823</v>
      </c>
      <c r="D170" s="111" t="s">
        <v>169</v>
      </c>
      <c r="E170" s="220" t="str">
        <f>IF('46 - передача'!$E$150="","",'46 - передача'!$E$150)</f>
        <v>АО "Россети Тюмень"</v>
      </c>
      <c r="F170" s="224">
        <f>SUM(G170:J170)</f>
        <v>93633.36437638</v>
      </c>
      <c r="G170" s="225">
        <v>90939.92790286</v>
      </c>
      <c r="H170" s="225"/>
      <c r="I170" s="225">
        <v>2693.43647352</v>
      </c>
      <c r="J170" s="226"/>
      <c r="K170" s="149"/>
    </row>
    <row r="171" spans="3:11" ht="2.25" customHeight="1" thickBot="1">
      <c r="C171" s="148"/>
      <c r="D171" s="179"/>
      <c r="E171" s="209" t="s">
        <v>237</v>
      </c>
      <c r="F171" s="180"/>
      <c r="G171" s="180"/>
      <c r="H171" s="180"/>
      <c r="I171" s="180"/>
      <c r="J171" s="181"/>
      <c r="K171" s="149"/>
    </row>
    <row r="172" spans="3:11" ht="11.25">
      <c r="C172" s="191"/>
      <c r="D172" s="192"/>
      <c r="E172" s="193"/>
      <c r="F172" s="194"/>
      <c r="G172" s="194"/>
      <c r="H172" s="194"/>
      <c r="I172" s="194"/>
      <c r="J172" s="194"/>
      <c r="K172" s="195"/>
    </row>
  </sheetData>
  <sheetProtection password="FA9C" sheet="1" objects="1" scenarios="1" formatColumns="0" formatRows="0"/>
  <mergeCells count="7">
    <mergeCell ref="D147:J147"/>
    <mergeCell ref="D152:J152"/>
    <mergeCell ref="D9:J9"/>
    <mergeCell ref="D129:J129"/>
    <mergeCell ref="D132:J132"/>
    <mergeCell ref="D17:J17"/>
    <mergeCell ref="D73:J73"/>
  </mergeCells>
  <dataValidations count="6">
    <dataValidation type="decimal" allowBlank="1" showInputMessage="1" showErrorMessage="1" errorTitle="Внимание" error="Допускается ввод только действительных чисел!" sqref="J167 G130:J131 J121 G120:J120 G123:J124 G126:J127 J125 G19:J19 G32:J32 H34:J34 J36:J37 I35:J35 J65 J69 G75:J75 G64:J64 G67:J68 G70:J71 G88:J88 J93 G89 G90:J92 G22:J26 G78:J82 G30:J30 G86:J86 G97:J100 G150:J150 G48:J52 G104:J108 G41:J44 G136:J139 G156:J159 G170:J170">
      <formula1>-999999999999999000000000</formula1>
      <formula2>9.99999999999999E+23</formula2>
    </dataValidation>
    <dataValidation type="decimal" allowBlank="1" showInputMessage="1" showErrorMessage="1" sqref="G167:I167 G125:I125 G121:I121 I36:I37 H35:H37 G33:G37 G65:I65 G69:I69 G93:I9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8:E52 E1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4 E136:E13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3" location="'46 - передача'!A1" tooltip="Добавить сетевую компанию" display="Добавить сетевую компанию"/>
    <hyperlink ref="E56" location="'46 - передача'!A1" tooltip="Добавить генерирующую компанию" display="Добавить генерирующую компанию"/>
    <hyperlink ref="E140" location="'46 - передача'!A1" tooltip="Добавить сбытовую компанию" display="Добавить сбытовую компанию"/>
    <hyperlink ref="E143" location="'46 - передача'!A1" tooltip="Добавить сетевую компанию" display="Добавить сетевую компанию"/>
    <hyperlink ref="E146" location="'46 - передача'!A1" tooltip="Добавить другую организацию" display="Добавить другую организацию"/>
    <hyperlink ref="E151" location="'46 - передача'!A1" tooltip="Добавить сетевую компанию (передача)" display="Добавить сетевую компанию (передача)"/>
    <hyperlink ref="E45" location="'46 - передача'!A1" tooltip="Добавить сбытовую компанию" display="Добавить сбытовую компанию"/>
    <hyperlink ref="E59" location="'46 - передача'!A1" tooltip="Добавить другую организацию" display="Добавить другую организацию"/>
    <hyperlink ref="E6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136" location="'46 - передача'!$A$1" tooltip="Удалить" display="Удалить"/>
    <hyperlink ref="C137" location="'46 - передача'!$A$1" tooltip="Удалить" display="Удалить"/>
    <hyperlink ref="C43" location="'46 - передача'!$A$1" tooltip="Удалить" display="Удалить"/>
    <hyperlink ref="C138" location="'46 - передача'!$A$1" tooltip="Удалить" display="Удалить"/>
    <hyperlink ref="C150" location="'46 - передача'!$A$1" tooltip="Удалить" display="Удалить"/>
    <hyperlink ref="C44" location="'46 - передача'!$A$1" tooltip="Удалить" display="Удалить"/>
    <hyperlink ref="C139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3" sqref="B3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Кирнозенко Елена Николаевна</cp:lastModifiedBy>
  <cp:lastPrinted>2022-02-08T09:24:05Z</cp:lastPrinted>
  <dcterms:created xsi:type="dcterms:W3CDTF">2009-01-25T23:42:29Z</dcterms:created>
  <dcterms:modified xsi:type="dcterms:W3CDTF">2022-02-08T11:06:08Z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